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esine.klara.MIHO\Documents\Honlap frissítése\Honlap frissítésa 2020.02.14\"/>
    </mc:Choice>
  </mc:AlternateContent>
  <bookViews>
    <workbookView xWindow="-120" yWindow="-120" windowWidth="29040" windowHeight="16440" tabRatio="653"/>
  </bookViews>
  <sheets>
    <sheet name="Összesítő" sheetId="7" r:id="rId1"/>
    <sheet name="Alaptáblák" sheetId="20" r:id="rId2"/>
    <sheet name="Belváros" sheetId="11" r:id="rId3"/>
    <sheet name="Avas" sheetId="5" r:id="rId4"/>
    <sheet name="Diósgyőr" sheetId="12" r:id="rId5"/>
    <sheet name="Bulgárföld" sheetId="13" r:id="rId6"/>
    <sheet name="Kilián" sheetId="14" r:id="rId7"/>
    <sheet name="10. sz. Iskola" sheetId="15" r:id="rId8"/>
    <sheet name="Csabai kapu" sheetId="16" r:id="rId9"/>
    <sheet name="HCM" sheetId="19" r:id="rId10"/>
    <sheet name="Kőrösi Csoma Sándor" sheetId="17" r:id="rId11"/>
    <sheet name="Komlóstető" sheetId="18" r:id="rId12"/>
    <sheet name="MIHŐ Összevont" sheetId="21" state="hidden" r:id="rId13"/>
  </sheets>
  <definedNames>
    <definedName name="_xlnm.Print_Area" localSheetId="7">'10. sz. Iskola'!$B$1:$S$56</definedName>
    <definedName name="_xlnm.Print_Area" localSheetId="1">Alaptáblák!$B$1:$E$41</definedName>
    <definedName name="_xlnm.Print_Area" localSheetId="3">Avas!$B$1:$S$56</definedName>
    <definedName name="_xlnm.Print_Area" localSheetId="2">Belváros!$B$1:$S$56</definedName>
    <definedName name="_xlnm.Print_Area" localSheetId="5">Bulgárföld!$B$1:$S$56</definedName>
    <definedName name="_xlnm.Print_Area" localSheetId="8">'Csabai kapu'!$B$1:$S$56</definedName>
    <definedName name="_xlnm.Print_Area" localSheetId="4">Diósgyőr!$B$1:$S$56</definedName>
    <definedName name="_xlnm.Print_Area" localSheetId="9">HCM!$B$1:$S$56</definedName>
    <definedName name="_xlnm.Print_Area" localSheetId="6">Kilián!$B$1:$S$56</definedName>
    <definedName name="_xlnm.Print_Area" localSheetId="11">Komlóstető!$B$1:$S$56</definedName>
    <definedName name="_xlnm.Print_Area" localSheetId="10">'Kőrösi Csoma Sándor'!$B$1:$S$56</definedName>
    <definedName name="_xlnm.Print_Area" localSheetId="12">'MIHŐ Összevont'!$B$1:$S$56</definedName>
    <definedName name="_xlnm.Print_Area" localSheetId="0">Összesítő!$A$1:$E$18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B3" i="12"/>
  <c r="B3" i="13"/>
  <c r="B3" i="14"/>
  <c r="B3" i="15"/>
  <c r="B3" i="16"/>
  <c r="B3" i="19"/>
  <c r="B3" i="17"/>
  <c r="B3" i="18"/>
  <c r="B3" i="11"/>
  <c r="D25" i="11"/>
  <c r="E25" i="11"/>
  <c r="F25" i="11"/>
  <c r="G25" i="11"/>
  <c r="H25" i="11"/>
  <c r="I25" i="11"/>
  <c r="J25" i="11"/>
  <c r="D25" i="5"/>
  <c r="E25" i="5"/>
  <c r="F25" i="5"/>
  <c r="G25" i="5"/>
  <c r="H25" i="5"/>
  <c r="I25" i="5"/>
  <c r="J25" i="5"/>
  <c r="D25" i="12"/>
  <c r="E25" i="12"/>
  <c r="F25" i="12"/>
  <c r="G25" i="12"/>
  <c r="H25" i="12"/>
  <c r="I25" i="12"/>
  <c r="J25" i="12"/>
  <c r="D25" i="13"/>
  <c r="E25" i="13"/>
  <c r="F25" i="13"/>
  <c r="G25" i="13"/>
  <c r="H25" i="13"/>
  <c r="I25" i="13"/>
  <c r="J25" i="13"/>
  <c r="D25" i="14"/>
  <c r="E25" i="14"/>
  <c r="F25" i="14"/>
  <c r="G25" i="14"/>
  <c r="H25" i="14"/>
  <c r="I25" i="14"/>
  <c r="J25" i="14"/>
  <c r="D25" i="15"/>
  <c r="E25" i="15"/>
  <c r="F25" i="15"/>
  <c r="G25" i="15"/>
  <c r="H25" i="15"/>
  <c r="I25" i="15"/>
  <c r="J25" i="15"/>
  <c r="D25" i="16"/>
  <c r="E25" i="16"/>
  <c r="F25" i="16"/>
  <c r="G25" i="16"/>
  <c r="H25" i="16"/>
  <c r="I25" i="16"/>
  <c r="J25" i="16"/>
  <c r="D25" i="19"/>
  <c r="E25" i="19"/>
  <c r="F25" i="19"/>
  <c r="G25" i="19"/>
  <c r="H25" i="19"/>
  <c r="I25" i="19"/>
  <c r="J25" i="19"/>
  <c r="D25" i="17"/>
  <c r="E25" i="17"/>
  <c r="F25" i="17"/>
  <c r="G25" i="17"/>
  <c r="H25" i="17"/>
  <c r="I25" i="17"/>
  <c r="J25" i="17"/>
  <c r="D25" i="18"/>
  <c r="E25" i="18"/>
  <c r="F25" i="18"/>
  <c r="G25" i="18"/>
  <c r="H25" i="18"/>
  <c r="I25" i="18"/>
  <c r="J25" i="18"/>
  <c r="D25" i="21"/>
  <c r="E25" i="21"/>
  <c r="F25" i="21"/>
  <c r="G25" i="21"/>
  <c r="H25" i="21"/>
  <c r="I25" i="21"/>
  <c r="J25" i="21"/>
  <c r="C25" i="11"/>
  <c r="C25" i="5"/>
  <c r="C25" i="12"/>
  <c r="C25" i="13"/>
  <c r="C25" i="14"/>
  <c r="C25" i="15"/>
  <c r="C25" i="16"/>
  <c r="C25" i="19"/>
  <c r="C25" i="17"/>
  <c r="C25" i="18"/>
  <c r="C25" i="21"/>
  <c r="C14" i="11"/>
  <c r="C6" i="21" l="1"/>
  <c r="B15" i="7" l="1"/>
  <c r="B14" i="7"/>
  <c r="B13" i="7"/>
  <c r="B12" i="7"/>
  <c r="B11" i="7"/>
  <c r="B10" i="7"/>
  <c r="B9" i="7"/>
  <c r="B8" i="7"/>
  <c r="B7" i="7"/>
  <c r="B6" i="7"/>
  <c r="J13" i="21" l="1"/>
  <c r="I13" i="21"/>
  <c r="H13" i="21"/>
  <c r="H14" i="21" s="1"/>
  <c r="G13" i="21"/>
  <c r="G14" i="21" s="1"/>
  <c r="F13" i="21"/>
  <c r="E13" i="21"/>
  <c r="D13" i="21"/>
  <c r="D14" i="21" s="1"/>
  <c r="C13" i="21"/>
  <c r="C14" i="21" s="1"/>
  <c r="C5" i="21"/>
  <c r="E14" i="21" l="1"/>
  <c r="I14" i="21"/>
  <c r="K13" i="21"/>
  <c r="F14" i="21"/>
  <c r="K14" i="21" s="1"/>
  <c r="J14" i="21"/>
  <c r="D37" i="21" l="1"/>
  <c r="D52" i="21" l="1"/>
  <c r="D55" i="21" s="1"/>
  <c r="D16" i="7" s="1"/>
  <c r="D41" i="21"/>
  <c r="C16" i="7" s="1"/>
  <c r="K13" i="11" l="1"/>
  <c r="K13" i="5"/>
  <c r="K13" i="12"/>
  <c r="K13" i="13"/>
  <c r="K13" i="14"/>
  <c r="K13" i="15"/>
  <c r="K13" i="16"/>
  <c r="K13" i="19"/>
  <c r="K13" i="17"/>
  <c r="K13" i="18"/>
  <c r="C6" i="5" l="1"/>
  <c r="C6" i="12"/>
  <c r="C6" i="13"/>
  <c r="C6" i="14"/>
  <c r="C6" i="15"/>
  <c r="C6" i="16"/>
  <c r="C6" i="19"/>
  <c r="C6" i="17"/>
  <c r="C6" i="18"/>
  <c r="C6" i="11"/>
  <c r="D14" i="5"/>
  <c r="E14" i="5"/>
  <c r="F14" i="5"/>
  <c r="G14" i="5"/>
  <c r="H14" i="5"/>
  <c r="I14" i="5"/>
  <c r="J14" i="5"/>
  <c r="D14" i="12"/>
  <c r="E14" i="12"/>
  <c r="F14" i="12"/>
  <c r="G14" i="12"/>
  <c r="H14" i="12"/>
  <c r="I14" i="12"/>
  <c r="J14" i="12"/>
  <c r="D14" i="13"/>
  <c r="E14" i="13"/>
  <c r="F14" i="13"/>
  <c r="G14" i="13"/>
  <c r="H14" i="13"/>
  <c r="I14" i="13"/>
  <c r="J14" i="13"/>
  <c r="D14" i="14"/>
  <c r="E14" i="14"/>
  <c r="F14" i="14"/>
  <c r="G14" i="14"/>
  <c r="H14" i="14"/>
  <c r="I14" i="14"/>
  <c r="J14" i="14"/>
  <c r="D14" i="15"/>
  <c r="E14" i="15"/>
  <c r="F14" i="15"/>
  <c r="G14" i="15"/>
  <c r="H14" i="15"/>
  <c r="I14" i="15"/>
  <c r="J14" i="15"/>
  <c r="D14" i="16"/>
  <c r="E14" i="16"/>
  <c r="F14" i="16"/>
  <c r="G14" i="16"/>
  <c r="H14" i="16"/>
  <c r="I14" i="16"/>
  <c r="J14" i="16"/>
  <c r="D14" i="19"/>
  <c r="E14" i="19"/>
  <c r="F14" i="19"/>
  <c r="G14" i="19"/>
  <c r="H14" i="19"/>
  <c r="I14" i="19"/>
  <c r="J14" i="19"/>
  <c r="D14" i="17"/>
  <c r="E14" i="17"/>
  <c r="F14" i="17"/>
  <c r="G14" i="17"/>
  <c r="H14" i="17"/>
  <c r="I14" i="17"/>
  <c r="J14" i="17"/>
  <c r="D14" i="18"/>
  <c r="E14" i="18"/>
  <c r="F14" i="18"/>
  <c r="G14" i="18"/>
  <c r="H14" i="18"/>
  <c r="I14" i="18"/>
  <c r="J14" i="18"/>
  <c r="D14" i="11"/>
  <c r="E14" i="11"/>
  <c r="F14" i="11"/>
  <c r="G14" i="11"/>
  <c r="H14" i="11"/>
  <c r="I14" i="11"/>
  <c r="J14" i="11"/>
  <c r="C14" i="5"/>
  <c r="C14" i="12"/>
  <c r="C14" i="13"/>
  <c r="C14" i="14"/>
  <c r="C14" i="15"/>
  <c r="C14" i="16"/>
  <c r="C14" i="19"/>
  <c r="C14" i="17"/>
  <c r="C14" i="18"/>
  <c r="K14" i="19" l="1"/>
  <c r="K14" i="13"/>
  <c r="K14" i="17"/>
  <c r="K14" i="14"/>
  <c r="K14" i="18"/>
  <c r="K14" i="15"/>
  <c r="K14" i="5"/>
  <c r="K14" i="11"/>
  <c r="K14" i="16"/>
  <c r="K14" i="12"/>
  <c r="D37" i="14" l="1"/>
  <c r="D37" i="15"/>
  <c r="D37" i="16"/>
  <c r="D37" i="18"/>
  <c r="D37" i="17"/>
  <c r="D37" i="13"/>
  <c r="D41" i="18" l="1"/>
  <c r="D37" i="19"/>
  <c r="D52" i="18"/>
  <c r="D52" i="14"/>
  <c r="D52" i="13"/>
  <c r="D55" i="14" l="1"/>
  <c r="D10" i="7" s="1"/>
  <c r="D55" i="18"/>
  <c r="D15" i="7" s="1"/>
  <c r="D41" i="16"/>
  <c r="C12" i="7" s="1"/>
  <c r="D41" i="13"/>
  <c r="C9" i="7" s="1"/>
  <c r="D55" i="13"/>
  <c r="D9" i="7" s="1"/>
  <c r="D41" i="17"/>
  <c r="C14" i="7" s="1"/>
  <c r="D41" i="15"/>
  <c r="C11" i="7" s="1"/>
  <c r="D41" i="14"/>
  <c r="C10" i="7" s="1"/>
  <c r="C15" i="7"/>
  <c r="D52" i="19"/>
  <c r="D52" i="17"/>
  <c r="D55" i="17" s="1"/>
  <c r="D52" i="16"/>
  <c r="D55" i="16" s="1"/>
  <c r="D52" i="15"/>
  <c r="D55" i="15" s="1"/>
  <c r="D55" i="19" l="1"/>
  <c r="D13" i="7" s="1"/>
  <c r="D41" i="19"/>
  <c r="C13" i="7" s="1"/>
  <c r="D11" i="7"/>
  <c r="D12" i="7"/>
  <c r="D14" i="7"/>
  <c r="D37" i="12" l="1"/>
  <c r="D52" i="12" l="1"/>
  <c r="D41" i="12" l="1"/>
  <c r="C8" i="7" s="1"/>
  <c r="D55" i="12"/>
  <c r="D8" i="7" s="1"/>
  <c r="D37" i="11" l="1"/>
  <c r="D41" i="11" l="1"/>
  <c r="C6" i="7" s="1"/>
  <c r="D52" i="11"/>
  <c r="D55" i="11" s="1"/>
  <c r="D6" i="7" s="1"/>
  <c r="D37" i="5" l="1"/>
  <c r="D41" i="5" l="1"/>
  <c r="D52" i="5"/>
  <c r="D55" i="5" l="1"/>
  <c r="D7" i="7" s="1"/>
  <c r="C7" i="7"/>
</calcChain>
</file>

<file path=xl/sharedStrings.xml><?xml version="1.0" encoding="utf-8"?>
<sst xmlns="http://schemas.openxmlformats.org/spreadsheetml/2006/main" count="874" uniqueCount="127">
  <si>
    <t>Öszesen</t>
  </si>
  <si>
    <t>Vásárolt</t>
  </si>
  <si>
    <t>Termelt</t>
  </si>
  <si>
    <r>
      <t>e</t>
    </r>
    <r>
      <rPr>
        <i/>
        <vertAlign val="subscript"/>
        <sz val="10"/>
        <rFont val="Arial"/>
        <family val="2"/>
        <charset val="238"/>
      </rPr>
      <t>i</t>
    </r>
    <r>
      <rPr>
        <i/>
        <sz val="10"/>
        <rFont val="Arial"/>
        <family val="2"/>
        <charset val="238"/>
      </rPr>
      <t>:</t>
    </r>
  </si>
  <si>
    <r>
      <t>α</t>
    </r>
    <r>
      <rPr>
        <i/>
        <vertAlign val="subscript"/>
        <sz val="10"/>
        <rFont val="Arial"/>
        <family val="2"/>
        <charset val="238"/>
      </rPr>
      <t>i</t>
    </r>
    <r>
      <rPr>
        <i/>
        <sz val="10"/>
        <rFont val="Arial"/>
        <family val="2"/>
        <charset val="238"/>
      </rPr>
      <t>:</t>
    </r>
  </si>
  <si>
    <t>lásd fent</t>
  </si>
  <si>
    <t>A</t>
  </si>
  <si>
    <t>B</t>
  </si>
  <si>
    <t>C</t>
  </si>
  <si>
    <t>1.</t>
  </si>
  <si>
    <t>Kapcsolt energia termelés nélküli távhőtermelés</t>
  </si>
  <si>
    <r>
      <t>e</t>
    </r>
    <r>
      <rPr>
        <b/>
        <vertAlign val="subscript"/>
        <sz val="10"/>
        <rFont val="Times New Roman"/>
        <family val="1"/>
        <charset val="238"/>
      </rPr>
      <t>i</t>
    </r>
  </si>
  <si>
    <t>2.</t>
  </si>
  <si>
    <r>
      <t>Kizárólagos (nem kapcsolt) hőtermelés (fűtőmű/kazánház) szénhidrogének (földgáz, PB-gáz, tüzelő- és fűtőolajok) (e</t>
    </r>
    <r>
      <rPr>
        <vertAlign val="sub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) </t>
    </r>
  </si>
  <si>
    <t>3.</t>
  </si>
  <si>
    <r>
      <t>Kizárólagos (nem kapcsolt) hőtermelés (fűtőmű/kazánház) biogáz, biometán (e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</si>
  <si>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4.</t>
  </si>
  <si>
    <r>
      <t>Kizárólagos (nem kapcsolt) hőtermelés (fűtőmű/kazánház) szénféleségek (e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</t>
    </r>
  </si>
  <si>
    <t>5.</t>
  </si>
  <si>
    <r>
      <t>K</t>
    </r>
    <r>
      <rPr>
        <sz val="10"/>
        <rFont val="Times New Roman CE"/>
      </rPr>
      <t>izárólagos (nem kapcsolt) hőtermelés (fűtőmű/kazánház) tűzifa, faapríték, fahulladék, biobrikett, egyéb bio tüzelőanyagok (e</t>
    </r>
    <r>
      <rPr>
        <vertAlign val="sub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>)</t>
    </r>
  </si>
  <si>
    <t>6.</t>
  </si>
  <si>
    <r>
      <t>Kizárólagos (nem kapcsolt) hőtermelés (fűtőmű/kazánház) ipari hulladékhő (e</t>
    </r>
    <r>
      <rPr>
        <vertAlign val="sub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>)</t>
    </r>
  </si>
  <si>
    <t>7.</t>
  </si>
  <si>
    <r>
      <t>Kizárólagos (nem kapcsolt) hőtermelés (fűtőmű/kazánház) szoláris- és geotermikus energia (e</t>
    </r>
    <r>
      <rPr>
        <vertAlign val="subscript"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>)</t>
    </r>
  </si>
  <si>
    <t>8.</t>
  </si>
  <si>
    <r>
      <t>Nukleáris hőtermelés (e</t>
    </r>
    <r>
      <rPr>
        <vertAlign val="sub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>)</t>
    </r>
  </si>
  <si>
    <t>9.</t>
  </si>
  <si>
    <t>Kombinált távhőtermelés</t>
  </si>
  <si>
    <t>10.</t>
  </si>
  <si>
    <t>Megújuló energiaforrás alkalmazása nélkül</t>
  </si>
  <si>
    <t>Megújuló energiaforrás alapú rendszer esetén</t>
  </si>
  <si>
    <t>11.</t>
  </si>
  <si>
    <r>
      <t>Kapcsolt energiatermelé</t>
    </r>
    <r>
      <rPr>
        <sz val="10"/>
        <rFont val="Times New Roman CE"/>
      </rPr>
      <t>s kombinált ciklusú erőművi blokkban (e</t>
    </r>
    <r>
      <rPr>
        <vertAlign val="sub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>)</t>
    </r>
  </si>
  <si>
    <t>12.</t>
  </si>
  <si>
    <r>
      <t>Kapcsolt energiatermelés hagyományos gőz-körfolyamatú erőművi blokkban (e</t>
    </r>
    <r>
      <rPr>
        <vertAlign val="sub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>)</t>
    </r>
  </si>
  <si>
    <t>13.</t>
  </si>
  <si>
    <r>
      <t>Kapcsolt energiatermelés hagyományos gőz-körfolyamatú erőművi blokkban kommunális hulladék égetésével (e</t>
    </r>
    <r>
      <rPr>
        <vertAlign val="sub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>)</t>
    </r>
  </si>
  <si>
    <t>14.</t>
  </si>
  <si>
    <r>
      <t>Kapcsolt energiatermelés 1.200 kWe villamos egységteljesítményt meghaladó gázmotorral (e</t>
    </r>
    <r>
      <rPr>
        <vertAlign val="subscript"/>
        <sz val="10"/>
        <rFont val="Times New Roman"/>
        <family val="1"/>
        <charset val="238"/>
      </rPr>
      <t>11</t>
    </r>
    <r>
      <rPr>
        <sz val="10"/>
        <rFont val="Times New Roman"/>
        <family val="1"/>
        <charset val="238"/>
      </rPr>
      <t>)</t>
    </r>
  </si>
  <si>
    <t>15.</t>
  </si>
  <si>
    <r>
      <t>Kapcsolt energiatermelés 1.200 kWe villamos egységteljesítményt nem meghaladó gázmotorral (e</t>
    </r>
    <r>
      <rPr>
        <vertAlign val="subscript"/>
        <sz val="10"/>
        <rFont val="Times New Roman"/>
        <family val="1"/>
        <charset val="238"/>
      </rPr>
      <t>12</t>
    </r>
    <r>
      <rPr>
        <sz val="10"/>
        <rFont val="Times New Roman"/>
        <family val="1"/>
        <charset val="238"/>
      </rPr>
      <t>)</t>
    </r>
  </si>
  <si>
    <t>16.</t>
  </si>
  <si>
    <r>
      <t>Kapcsolt energiatermelés hőhasznosító kazánnal ellátott gázturbinás erőműben (e</t>
    </r>
    <r>
      <rPr>
        <vertAlign val="sub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>)</t>
    </r>
  </si>
  <si>
    <t>17.</t>
  </si>
  <si>
    <r>
      <t>Kapcsolt energiatermelés hőszivattyúval (e</t>
    </r>
    <r>
      <rPr>
        <vertAlign val="sub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>)</t>
    </r>
  </si>
  <si>
    <t>1.9. Hőtermelő technológiák primerenergia-átalakítási tényezői</t>
  </si>
  <si>
    <t>Q (MWh/év)</t>
  </si>
  <si>
    <t>Q &lt; 27.800</t>
  </si>
  <si>
    <t>27.800 &lt;= Q &lt; 139.000</t>
  </si>
  <si>
    <t>139.000 =&lt; Q</t>
  </si>
  <si>
    <r>
      <t>α</t>
    </r>
    <r>
      <rPr>
        <vertAlign val="subscript"/>
        <sz val="10"/>
        <rFont val="Times New Roman"/>
        <family val="1"/>
        <charset val="238"/>
      </rPr>
      <t>vill</t>
    </r>
    <r>
      <rPr>
        <sz val="10"/>
        <rFont val="Times New Roman"/>
        <family val="1"/>
        <charset val="238"/>
      </rPr>
      <t xml:space="preserve"> (kWh/kWh)</t>
    </r>
  </si>
  <si>
    <r>
      <t>1.10. A felhasznált villamos energia aránya a kiadott hőmennyiségre vetítve (</t>
    </r>
    <r>
      <rPr>
        <b/>
        <sz val="10"/>
        <rFont val="Times New Roman Greek"/>
      </rPr>
      <t>α</t>
    </r>
    <r>
      <rPr>
        <b/>
        <vertAlign val="subscript"/>
        <sz val="10"/>
        <rFont val="Times New Roman"/>
        <family val="1"/>
        <charset val="238"/>
      </rPr>
      <t>vill</t>
    </r>
    <r>
      <rPr>
        <b/>
        <sz val="10"/>
        <rFont val="Times New Roman"/>
        <family val="1"/>
        <charset val="238"/>
      </rPr>
      <t>)</t>
    </r>
  </si>
  <si>
    <t xml:space="preserve">Távhőtermelésben használt primer energiaforrás </t>
  </si>
  <si>
    <t xml:space="preserve">Földgáz, fűtő- és tüzelőolajok, szénféleségek, nukleáris energia </t>
  </si>
  <si>
    <t xml:space="preserve">Tűzifa, faapríték, fahulladék, biobrikett, egyéb bio tüzelőanyagok </t>
  </si>
  <si>
    <t xml:space="preserve">Biogáz, biometán </t>
  </si>
  <si>
    <t xml:space="preserve">Szoláris-, geotermikus-, szél- és vízenergia </t>
  </si>
  <si>
    <t xml:space="preserve">Kommunális hulladék </t>
  </si>
  <si>
    <t>Ipari hulladékhő</t>
  </si>
  <si>
    <t>Hőszivattyú</t>
  </si>
  <si>
    <t xml:space="preserve">1-1/SPF* </t>
  </si>
  <si>
    <r>
      <t xml:space="preserve">Megújuló részarány
</t>
    </r>
    <r>
      <rPr>
        <i/>
        <sz val="10"/>
        <rFont val="Times New Roman"/>
        <family val="1"/>
        <charset val="238"/>
      </rPr>
      <t>e</t>
    </r>
    <r>
      <rPr>
        <vertAlign val="subscript"/>
        <sz val="10"/>
        <rFont val="Times New Roman"/>
        <family val="1"/>
        <charset val="238"/>
      </rPr>
      <t>SUS,távhő,i</t>
    </r>
  </si>
  <si>
    <t>2.6. A távhőtermelésben felhasznált primer energiaforrások, valamint a hőszivattyús hőtermelés megújuló részaránya</t>
  </si>
  <si>
    <t>h:</t>
  </si>
  <si>
    <r>
      <t>e</t>
    </r>
    <r>
      <rPr>
        <b/>
        <i/>
        <vertAlign val="subscript"/>
        <sz val="10"/>
        <rFont val="Arial"/>
        <family val="2"/>
        <charset val="238"/>
      </rPr>
      <t>távhő</t>
    </r>
    <r>
      <rPr>
        <b/>
        <i/>
        <sz val="10"/>
        <rFont val="Arial"/>
        <family val="2"/>
        <charset val="238"/>
      </rPr>
      <t>:</t>
    </r>
  </si>
  <si>
    <r>
      <t>e</t>
    </r>
    <r>
      <rPr>
        <i/>
        <vertAlign val="subscript"/>
        <sz val="10"/>
        <rFont val="Arial"/>
        <family val="2"/>
        <charset val="238"/>
      </rPr>
      <t>vill</t>
    </r>
    <r>
      <rPr>
        <i/>
        <sz val="10"/>
        <rFont val="Arial"/>
        <family val="2"/>
        <charset val="238"/>
      </rPr>
      <t>:</t>
    </r>
  </si>
  <si>
    <r>
      <t>α</t>
    </r>
    <r>
      <rPr>
        <i/>
        <vertAlign val="subscript"/>
        <sz val="10"/>
        <rFont val="Arial"/>
        <family val="2"/>
        <charset val="238"/>
      </rPr>
      <t>vill</t>
    </r>
    <r>
      <rPr>
        <i/>
        <sz val="10"/>
        <rFont val="Arial"/>
        <family val="2"/>
        <charset val="238"/>
      </rPr>
      <t>:</t>
    </r>
  </si>
  <si>
    <r>
      <t>e</t>
    </r>
    <r>
      <rPr>
        <i/>
        <vertAlign val="subscript"/>
        <sz val="10"/>
        <rFont val="Arial"/>
        <family val="2"/>
        <charset val="238"/>
      </rPr>
      <t>SUS,i</t>
    </r>
    <r>
      <rPr>
        <i/>
        <sz val="10"/>
        <rFont val="Arial"/>
        <family val="2"/>
        <charset val="238"/>
      </rPr>
      <t>:</t>
    </r>
  </si>
  <si>
    <r>
      <t>e</t>
    </r>
    <r>
      <rPr>
        <b/>
        <i/>
        <vertAlign val="subscript"/>
        <sz val="10"/>
        <rFont val="Arial"/>
        <family val="2"/>
        <charset val="238"/>
      </rPr>
      <t>SUS,távhő</t>
    </r>
    <r>
      <rPr>
        <b/>
        <i/>
        <sz val="10"/>
        <rFont val="Arial"/>
        <family val="2"/>
        <charset val="238"/>
      </rPr>
      <t>:</t>
    </r>
  </si>
  <si>
    <r>
      <t>e</t>
    </r>
    <r>
      <rPr>
        <i/>
        <vertAlign val="subscript"/>
        <sz val="10"/>
        <rFont val="Arial"/>
        <family val="2"/>
        <charset val="238"/>
      </rPr>
      <t>SUS,vill</t>
    </r>
    <r>
      <rPr>
        <i/>
        <sz val="10"/>
        <rFont val="Arial"/>
        <family val="2"/>
        <charset val="238"/>
      </rPr>
      <t>:</t>
    </r>
  </si>
  <si>
    <t>Kazán</t>
  </si>
  <si>
    <t>Földgáz</t>
  </si>
  <si>
    <t>Gázmotor</t>
  </si>
  <si>
    <t>Faapríték</t>
  </si>
  <si>
    <t>Geotermia</t>
  </si>
  <si>
    <t>Gázturbina</t>
  </si>
  <si>
    <t>Biogáz</t>
  </si>
  <si>
    <t>Technológia:</t>
  </si>
  <si>
    <t>Vásárolt/Termelt:</t>
  </si>
  <si>
    <t>Hőmennyiség [MWh]:</t>
  </si>
  <si>
    <t>Primer energiaforrás:</t>
  </si>
  <si>
    <t>Bázis év:</t>
  </si>
  <si>
    <r>
      <t>2. A távhő megújuló energia részaránya (</t>
    </r>
    <r>
      <rPr>
        <b/>
        <i/>
        <sz val="10"/>
        <rFont val="Arial"/>
        <family val="2"/>
        <charset val="238"/>
      </rPr>
      <t>e</t>
    </r>
    <r>
      <rPr>
        <b/>
        <i/>
        <vertAlign val="subscript"/>
        <sz val="10"/>
        <rFont val="Arial"/>
        <family val="2"/>
        <charset val="238"/>
      </rPr>
      <t>SUS,távhő</t>
    </r>
    <r>
      <rPr>
        <b/>
        <sz val="10"/>
        <rFont val="Arial"/>
        <family val="2"/>
        <charset val="238"/>
      </rPr>
      <t>):</t>
    </r>
  </si>
  <si>
    <r>
      <t>1. Eredő primer energia átalakítási tényező (</t>
    </r>
    <r>
      <rPr>
        <b/>
        <i/>
        <sz val="10"/>
        <rFont val="Arial"/>
        <family val="2"/>
        <charset val="238"/>
      </rPr>
      <t>e</t>
    </r>
    <r>
      <rPr>
        <b/>
        <i/>
        <vertAlign val="subscript"/>
        <sz val="10"/>
        <rFont val="Arial"/>
        <family val="2"/>
        <charset val="238"/>
      </rPr>
      <t>távhő</t>
    </r>
    <r>
      <rPr>
        <b/>
        <sz val="10"/>
        <rFont val="Arial"/>
        <family val="2"/>
        <charset val="238"/>
      </rPr>
      <t>):</t>
    </r>
  </si>
  <si>
    <t xml:space="preserve">MIHŐ Miskolci Hőszolgáltató Kft. </t>
  </si>
  <si>
    <t>Távhőrendszer:</t>
  </si>
  <si>
    <t>Alapadatok:</t>
  </si>
  <si>
    <t>Paraméterek:</t>
  </si>
  <si>
    <t>Távhőrendszerbe táplált hő primer energiaforrása, technológiája és mennyisége [MWh]</t>
  </si>
  <si>
    <t xml:space="preserve"> A vizsgált távhőrendszerben távhőhálózatra kiadott hőmennyiségre vetített (fajlagos) hálózati hőveszteség (kWh/kWh).</t>
  </si>
  <si>
    <t xml:space="preserve"> A hőtermeléshez és keringtetéshez felhasznált villamos energia primerenergia-átalakítási tényezője (kWh/kWh).</t>
  </si>
  <si>
    <t xml:space="preserve"> A távhő termeléséhez és keringtetéséhez a hőtermelő által felhasznált villamos energia aránya az adott távhőrendszerben távhőhálózatra kiadott hőmennyiségre vetítve (kWh/kWh).</t>
  </si>
  <si>
    <t xml:space="preserve"> A távfűtőrendszer hőtermelőinél alkalmazott i-edik hőtermelő technológia primerenergia-átalakítási tényezője (kWh/kWh), (i = 1…14). </t>
  </si>
  <si>
    <t xml:space="preserve"> Az i-edik hőtermelő technológiával termelt távhő aránya az adott távhőrendszerben távhőhálózatra kiadott összes hőmennyiséghez viszonyítva (kWh/kWh), (i = 1…14).</t>
  </si>
  <si>
    <t xml:space="preserve"> Az i-edik hőtermelő technológiában felhasznált megújuló energiaforrások részaránya.</t>
  </si>
  <si>
    <t xml:space="preserve"> A távhő termeléséhez és keringtetéséhez felhasznált villamos energia megújuló részaránya.</t>
  </si>
  <si>
    <t xml:space="preserve"> 7/2006. (V. 24.) TNM rendelet 7. sz. mellékletének 1.9. sz. pontja alapján (lásd. Alaptáblák)</t>
  </si>
  <si>
    <r>
      <t xml:space="preserve"> </t>
    </r>
    <r>
      <rPr>
        <b/>
        <sz val="11"/>
        <color rgb="FFFF0000"/>
        <rFont val="Calibri"/>
        <family val="2"/>
        <charset val="238"/>
        <scheme val="minor"/>
      </rPr>
      <t>2019.11.29-től hatályos</t>
    </r>
    <r>
      <rPr>
        <sz val="11"/>
        <rFont val="Calibri"/>
        <family val="2"/>
        <charset val="238"/>
        <scheme val="minor"/>
      </rPr>
      <t xml:space="preserve"> 7/2006. (V. 24.) TNM rendelet 7. sz. melléklete szerint</t>
    </r>
  </si>
  <si>
    <t xml:space="preserve"> 7/2006. (V. 24.) TNM rendelet 7. sz. mellékletének 2.6. sz. pontja alapján (lásd. Alaptáblák)</t>
  </si>
  <si>
    <t xml:space="preserve"> 7/2006. (V. 24.) TNM rendelet 7. sz. mellékletének 1.6. sz. pontja alapján</t>
  </si>
  <si>
    <t xml:space="preserve"> 7/2006. (V. 24.) TNM rendelet 7. sz. mellékletének 1.8. sz. pontja alapján</t>
  </si>
  <si>
    <t xml:space="preserve"> 7/2006. (V. 24.) TNM rendelet 7. sz. mellékletének 1.10. sz. pontja alapján (lásd. Alaptáblák)</t>
  </si>
  <si>
    <t xml:space="preserve"> 7/2006. (V. 24.) TNM rendelet 7. sz. mellékletének 2.4. sz. pontja alapján</t>
  </si>
  <si>
    <t>Primer energia átalakítási tényező és megújuló energia részaránya</t>
  </si>
  <si>
    <r>
      <t>Primer energia átalakítási tényező
(</t>
    </r>
    <r>
      <rPr>
        <b/>
        <i/>
        <sz val="11"/>
        <rFont val="Calibri"/>
        <family val="2"/>
        <charset val="238"/>
        <scheme val="minor"/>
      </rPr>
      <t>e</t>
    </r>
    <r>
      <rPr>
        <b/>
        <i/>
        <vertAlign val="subscript"/>
        <sz val="11"/>
        <rFont val="Calibri"/>
        <family val="2"/>
        <charset val="238"/>
        <scheme val="minor"/>
      </rPr>
      <t>távhő</t>
    </r>
    <r>
      <rPr>
        <b/>
        <sz val="11"/>
        <rFont val="Calibri"/>
        <family val="2"/>
        <charset val="238"/>
        <scheme val="minor"/>
      </rPr>
      <t>)</t>
    </r>
  </si>
  <si>
    <t xml:space="preserve"> 7/2006. (V. 24.) TNM rendelet 7. sz. mellékletének 1.4. sz. pontja alapján</t>
  </si>
  <si>
    <t xml:space="preserve"> 7/2006. (V. 24.) TNM rendelet 7. sz. mellékletének 2.3. sz. pontja alapján</t>
  </si>
  <si>
    <t>tény érték</t>
  </si>
  <si>
    <t>számított érték</t>
  </si>
  <si>
    <t>eredmény</t>
  </si>
  <si>
    <r>
      <t>Megújuló energia részaránya
(</t>
    </r>
    <r>
      <rPr>
        <b/>
        <i/>
        <sz val="11"/>
        <rFont val="Calibri"/>
        <family val="2"/>
        <charset val="238"/>
        <scheme val="minor"/>
      </rPr>
      <t>e</t>
    </r>
    <r>
      <rPr>
        <b/>
        <i/>
        <vertAlign val="subscript"/>
        <sz val="11"/>
        <rFont val="Calibri"/>
        <family val="2"/>
        <charset val="238"/>
        <scheme val="minor"/>
      </rPr>
      <t>SUS,távhő</t>
    </r>
    <r>
      <rPr>
        <b/>
        <sz val="11"/>
        <rFont val="Calibri"/>
        <family val="2"/>
        <charset val="238"/>
        <scheme val="minor"/>
      </rPr>
      <t>)</t>
    </r>
  </si>
  <si>
    <t>Kivonat 2019.11.29-től hatályos 7/2006. (V. 24.) TNM rendelet 7. sz. mellékletéből</t>
  </si>
  <si>
    <t>2019.</t>
  </si>
  <si>
    <t>A MIHŐ Kft. távhőrendszereinek mutatói*
2020. év</t>
  </si>
  <si>
    <t>Bulg.GM</t>
  </si>
  <si>
    <t>Belvárosi Terület</t>
  </si>
  <si>
    <t>Avasi Terület</t>
  </si>
  <si>
    <t>Diósgyőri Fűtőmű</t>
  </si>
  <si>
    <t>Bulgárföldi Fűtőmű</t>
  </si>
  <si>
    <t>Kilián-Dél (Kenderföldi) Kazánház</t>
  </si>
  <si>
    <t>10. sz. Általános Iskola Kazánház</t>
  </si>
  <si>
    <t>Csabai kapui Kazánház</t>
  </si>
  <si>
    <t>HCM Kazánház</t>
  </si>
  <si>
    <t>Kőrösi Csoma Sándor Kazánház</t>
  </si>
  <si>
    <t>Komlóstetői Kazánház</t>
  </si>
  <si>
    <t>*Részletes számítási dokumentációt lásd. az adott távhőrendszernél</t>
  </si>
  <si>
    <t xml:space="preserve"> 2019.11.29-től hatályos 7/2006. (V. 24.) TNM rendelet 7. sz. melléklete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</si>
</sst>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&quot;Primer energia átalakítási tényező és megújuló energia részaránya &quot;@&quot; évi adatok alapján&quot;"/>
  </numFmts>
  <fonts count="38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bscript"/>
      <sz val="10"/>
      <name val="Arial"/>
      <family val="2"/>
      <charset val="238"/>
    </font>
    <font>
      <b/>
      <i/>
      <vertAlign val="subscript"/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bscript"/>
      <sz val="10"/>
      <name val="Times New Roman"/>
      <family val="1"/>
      <charset val="238"/>
    </font>
    <font>
      <sz val="10"/>
      <name val="Times New Roman CE"/>
    </font>
    <font>
      <vertAlign val="subscript"/>
      <sz val="10"/>
      <name val="Times New Roman"/>
      <family val="1"/>
      <charset val="238"/>
    </font>
    <font>
      <i/>
      <sz val="10"/>
      <name val="Times New Roman Greek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b/>
      <sz val="10"/>
      <name val="Times New Roman Greek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vertAlign val="subscript"/>
      <sz val="1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color theme="0"/>
      <name val="Calibri"/>
      <family val="2"/>
      <charset val="238"/>
      <scheme val="minor"/>
    </font>
    <font>
      <u/>
      <sz val="10"/>
      <color theme="10"/>
      <name val="Arial"/>
      <charset val="238"/>
    </font>
    <font>
      <u/>
      <sz val="12"/>
      <color theme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5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1" fillId="0" borderId="1" xfId="1" applyFont="1" applyBorder="1" applyAlignment="1">
      <alignment vertical="center"/>
    </xf>
    <xf numFmtId="3" fontId="1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right"/>
    </xf>
    <xf numFmtId="0" fontId="1" fillId="0" borderId="0" xfId="1" applyFont="1"/>
    <xf numFmtId="0" fontId="0" fillId="3" borderId="0" xfId="0" applyFill="1"/>
    <xf numFmtId="0" fontId="8" fillId="3" borderId="0" xfId="0" applyFont="1" applyFill="1" applyAlignment="1">
      <alignment horizontal="left" vertical="center" wrapText="1"/>
    </xf>
    <xf numFmtId="0" fontId="3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23" fillId="0" borderId="0" xfId="1" applyFont="1"/>
    <xf numFmtId="0" fontId="24" fillId="0" borderId="0" xfId="1" applyFont="1" applyAlignment="1">
      <alignment horizontal="left"/>
    </xf>
    <xf numFmtId="0" fontId="5" fillId="0" borderId="1" xfId="1" applyFont="1" applyBorder="1" applyAlignment="1">
      <alignment horizontal="right"/>
    </xf>
    <xf numFmtId="0" fontId="3" fillId="0" borderId="1" xfId="1" applyBorder="1"/>
    <xf numFmtId="0" fontId="3" fillId="0" borderId="1" xfId="1" applyBorder="1" applyAlignment="1">
      <alignment horizontal="right"/>
    </xf>
    <xf numFmtId="2" fontId="3" fillId="0" borderId="1" xfId="1" applyNumberFormat="1" applyBorder="1"/>
    <xf numFmtId="0" fontId="4" fillId="4" borderId="5" xfId="0" applyFont="1" applyFill="1" applyBorder="1" applyAlignment="1">
      <alignment horizontal="right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4" fillId="4" borderId="5" xfId="1" applyFont="1" applyFill="1" applyBorder="1" applyAlignment="1">
      <alignment horizontal="right" vertical="center"/>
    </xf>
    <xf numFmtId="164" fontId="1" fillId="4" borderId="6" xfId="1" applyNumberFormat="1" applyFont="1" applyFill="1" applyBorder="1" applyAlignment="1">
      <alignment horizontal="right" vertical="center"/>
    </xf>
    <xf numFmtId="164" fontId="27" fillId="4" borderId="1" xfId="0" applyNumberFormat="1" applyFont="1" applyFill="1" applyBorder="1" applyAlignment="1">
      <alignment horizontal="center" vertical="center"/>
    </xf>
    <xf numFmtId="164" fontId="28" fillId="4" borderId="6" xfId="0" applyNumberFormat="1" applyFont="1" applyFill="1" applyBorder="1" applyAlignment="1">
      <alignment horizontal="center" vertical="center"/>
    </xf>
    <xf numFmtId="0" fontId="3" fillId="2" borderId="1" xfId="1" applyFill="1" applyBorder="1"/>
    <xf numFmtId="0" fontId="3" fillId="4" borderId="1" xfId="1" applyFill="1" applyBorder="1"/>
    <xf numFmtId="0" fontId="3" fillId="0" borderId="1" xfId="1" applyFill="1" applyBorder="1" applyAlignment="1">
      <alignment horizontal="right"/>
    </xf>
    <xf numFmtId="0" fontId="3" fillId="3" borderId="5" xfId="1" applyFill="1" applyBorder="1" applyAlignment="1"/>
    <xf numFmtId="0" fontId="3" fillId="3" borderId="6" xfId="1" applyFill="1" applyBorder="1" applyAlignment="1"/>
    <xf numFmtId="0" fontId="0" fillId="2" borderId="1" xfId="0" applyFill="1" applyBorder="1"/>
    <xf numFmtId="0" fontId="3" fillId="2" borderId="1" xfId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1" xfId="1" applyFont="1" applyBorder="1" applyAlignment="1">
      <alignment horizontal="center" vertical="center" wrapText="1"/>
    </xf>
    <xf numFmtId="0" fontId="22" fillId="0" borderId="0" xfId="1" applyFont="1"/>
    <xf numFmtId="0" fontId="21" fillId="0" borderId="0" xfId="1" applyFont="1"/>
    <xf numFmtId="0" fontId="3" fillId="0" borderId="0" xfId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3" fillId="3" borderId="5" xfId="1" applyFill="1" applyBorder="1"/>
    <xf numFmtId="0" fontId="3" fillId="3" borderId="6" xfId="1" applyFill="1" applyBorder="1"/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3" fontId="33" fillId="0" borderId="0" xfId="1" applyNumberFormat="1" applyFont="1" applyAlignment="1">
      <alignment vertical="center"/>
    </xf>
    <xf numFmtId="0" fontId="3" fillId="0" borderId="0" xfId="1" quotePrefix="1"/>
    <xf numFmtId="0" fontId="3" fillId="0" borderId="0" xfId="1" applyAlignment="1">
      <alignment horizontal="right"/>
    </xf>
    <xf numFmtId="0" fontId="3" fillId="3" borderId="0" xfId="1" applyFill="1"/>
    <xf numFmtId="0" fontId="1" fillId="3" borderId="0" xfId="1" applyFont="1" applyFill="1"/>
    <xf numFmtId="0" fontId="3" fillId="3" borderId="0" xfId="1" applyFont="1" applyFill="1"/>
    <xf numFmtId="0" fontId="3" fillId="3" borderId="0" xfId="1" applyFont="1" applyFill="1" applyAlignment="1">
      <alignment horizontal="left"/>
    </xf>
    <xf numFmtId="0" fontId="23" fillId="3" borderId="0" xfId="1" applyFont="1" applyFill="1"/>
    <xf numFmtId="0" fontId="24" fillId="3" borderId="0" xfId="1" applyFont="1" applyFill="1" applyAlignment="1">
      <alignment horizontal="left"/>
    </xf>
    <xf numFmtId="0" fontId="3" fillId="3" borderId="0" xfId="1" applyFill="1" applyAlignment="1">
      <alignment horizontal="center"/>
    </xf>
    <xf numFmtId="0" fontId="1" fillId="3" borderId="1" xfId="1" applyFont="1" applyFill="1" applyBorder="1" applyAlignment="1">
      <alignment vertical="center" wrapText="1"/>
    </xf>
    <xf numFmtId="0" fontId="3" fillId="3" borderId="1" xfId="1" applyFill="1" applyBorder="1"/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/>
    </xf>
    <xf numFmtId="3" fontId="1" fillId="3" borderId="1" xfId="1" applyNumberFormat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3" fontId="32" fillId="3" borderId="0" xfId="1" applyNumberFormat="1" applyFont="1" applyFill="1" applyBorder="1" applyAlignment="1">
      <alignment vertical="center"/>
    </xf>
    <xf numFmtId="3" fontId="1" fillId="3" borderId="0" xfId="1" applyNumberFormat="1" applyFont="1" applyFill="1" applyBorder="1" applyAlignment="1">
      <alignment vertical="center"/>
    </xf>
    <xf numFmtId="0" fontId="5" fillId="3" borderId="0" xfId="1" applyFont="1" applyFill="1" applyAlignment="1">
      <alignment horizontal="right"/>
    </xf>
    <xf numFmtId="0" fontId="3" fillId="3" borderId="0" xfId="0" applyFont="1" applyFill="1"/>
    <xf numFmtId="0" fontId="5" fillId="3" borderId="1" xfId="1" applyFont="1" applyFill="1" applyBorder="1" applyAlignment="1">
      <alignment horizontal="right"/>
    </xf>
    <xf numFmtId="0" fontId="3" fillId="3" borderId="1" xfId="1" applyFill="1" applyBorder="1" applyAlignment="1">
      <alignment horizontal="right"/>
    </xf>
    <xf numFmtId="2" fontId="3" fillId="3" borderId="1" xfId="1" applyNumberFormat="1" applyFill="1" applyBorder="1"/>
    <xf numFmtId="0" fontId="3" fillId="3" borderId="0" xfId="0" quotePrefix="1" applyFont="1" applyFill="1"/>
    <xf numFmtId="0" fontId="5" fillId="3" borderId="0" xfId="1" applyFont="1" applyFill="1" applyBorder="1" applyAlignment="1">
      <alignment horizontal="right"/>
    </xf>
    <xf numFmtId="0" fontId="3" fillId="3" borderId="0" xfId="1" applyFill="1" applyBorder="1"/>
    <xf numFmtId="0" fontId="3" fillId="3" borderId="0" xfId="1" applyFill="1" applyBorder="1" applyAlignment="1">
      <alignment horizontal="right"/>
    </xf>
    <xf numFmtId="0" fontId="3" fillId="5" borderId="0" xfId="1" applyFill="1"/>
    <xf numFmtId="0" fontId="22" fillId="5" borderId="0" xfId="1" applyFont="1" applyFill="1" applyAlignment="1"/>
    <xf numFmtId="0" fontId="21" fillId="5" borderId="0" xfId="0" applyFont="1" applyFill="1" applyAlignment="1"/>
    <xf numFmtId="0" fontId="3" fillId="5" borderId="0" xfId="1" applyFill="1" applyBorder="1"/>
    <xf numFmtId="0" fontId="1" fillId="5" borderId="0" xfId="1" applyFont="1" applyFill="1" applyBorder="1" applyAlignment="1">
      <alignment horizontal="center" vertical="center"/>
    </xf>
    <xf numFmtId="3" fontId="1" fillId="5" borderId="0" xfId="1" applyNumberFormat="1" applyFont="1" applyFill="1" applyBorder="1" applyAlignment="1">
      <alignment vertical="center"/>
    </xf>
    <xf numFmtId="0" fontId="0" fillId="5" borderId="0" xfId="0" applyFill="1"/>
    <xf numFmtId="0" fontId="22" fillId="5" borderId="0" xfId="0" applyFont="1" applyFill="1" applyAlignment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3" fillId="3" borderId="0" xfId="1" applyNumberFormat="1" applyFill="1"/>
    <xf numFmtId="0" fontId="3" fillId="3" borderId="0" xfId="1" applyFill="1" applyBorder="1" applyAlignment="1"/>
    <xf numFmtId="0" fontId="1" fillId="3" borderId="0" xfId="0" applyFont="1" applyFill="1"/>
    <xf numFmtId="0" fontId="3" fillId="3" borderId="0" xfId="0" applyFont="1" applyFill="1" applyAlignment="1">
      <alignment horizontal="left"/>
    </xf>
    <xf numFmtId="0" fontId="23" fillId="3" borderId="0" xfId="0" applyFont="1" applyFill="1"/>
    <xf numFmtId="0" fontId="2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3" fontId="32" fillId="3" borderId="0" xfId="0" applyNumberFormat="1" applyFont="1" applyFill="1" applyBorder="1" applyAlignment="1">
      <alignment vertical="center"/>
    </xf>
    <xf numFmtId="3" fontId="33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3" borderId="0" xfId="0" applyFill="1" applyBorder="1"/>
    <xf numFmtId="0" fontId="3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4" fontId="3" fillId="2" borderId="1" xfId="1" applyNumberFormat="1" applyFill="1" applyBorder="1"/>
    <xf numFmtId="164" fontId="0" fillId="2" borderId="1" xfId="0" applyNumberFormat="1" applyFill="1" applyBorder="1"/>
    <xf numFmtId="0" fontId="20" fillId="5" borderId="0" xfId="0" applyFont="1" applyFill="1"/>
    <xf numFmtId="0" fontId="26" fillId="5" borderId="0" xfId="0" applyFont="1" applyFill="1"/>
    <xf numFmtId="0" fontId="20" fillId="3" borderId="0" xfId="0" applyFont="1" applyFill="1"/>
    <xf numFmtId="0" fontId="29" fillId="3" borderId="1" xfId="0" applyFont="1" applyFill="1" applyBorder="1" applyAlignment="1">
      <alignment horizontal="center" vertical="center" wrapText="1"/>
    </xf>
    <xf numFmtId="164" fontId="36" fillId="3" borderId="1" xfId="2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164" fontId="34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/>
    <xf numFmtId="0" fontId="21" fillId="3" borderId="0" xfId="0" applyFont="1" applyFill="1" applyBorder="1" applyAlignment="1">
      <alignment vertical="center"/>
    </xf>
    <xf numFmtId="0" fontId="25" fillId="3" borderId="0" xfId="0" applyFont="1" applyFill="1" applyAlignment="1">
      <alignment horizontal="center"/>
    </xf>
    <xf numFmtId="165" fontId="22" fillId="3" borderId="0" xfId="1" applyNumberFormat="1" applyFont="1" applyFill="1" applyAlignment="1">
      <alignment horizontal="center"/>
    </xf>
    <xf numFmtId="0" fontId="22" fillId="3" borderId="0" xfId="1" applyFont="1" applyFill="1" applyAlignment="1">
      <alignment horizontal="center"/>
    </xf>
    <xf numFmtId="0" fontId="17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7" fillId="3" borderId="4" xfId="0" applyFont="1" applyFill="1" applyBorder="1" applyAlignment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88F38DDE-1746-417E-91C6-B9CB256428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7A6F9FB2-3D32-41F7-BC2E-28022DE957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308E017-81B2-432F-BBF8-B94A706751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B206940F-2244-49A9-9C55-4E709560A6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984055F-5C48-41E7-8F21-B898AFA79F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7A8D2CE-8CB2-4A72-A428-C25317D25F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061E2614-2395-4BFE-B811-F35A54D891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7E363079-01DF-46C9-9697-71F088DFB6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9C0D355B-EBA9-4953-B63C-EAF85187C8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780B83D4-2EC5-4947-AD2A-E04F289ADE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F81114E9-75EF-4793-86F5-75D8A95FD1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BCD2E10C-9037-4246-BDE5-3FF2A7C872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1DF48FF1-6C93-40DF-B951-781A04B7D8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EBC2AF45-A0CF-4DE1-959E-3FFFCAA536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FB3C20B0-106F-4FDA-9F03-73F809AD30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311AC711-C7C0-44A2-BD23-7D6B853CA6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FC3221C-37ED-4EC5-9A15-13B6963874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54027855-8677-4407-B64D-3D2AAB7B49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58F7CB6D-CA87-490F-8FAC-51F89E8F4A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808946C6-F48F-4031-87AC-0C8C95B82E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5</xdr:col>
      <xdr:colOff>262350</xdr:colOff>
      <xdr:row>33</xdr:row>
      <xdr:rowOff>72225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FABB8330-5D30-4BD0-8D3D-C07AA11212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438" t="-7164" r="-1531" b="-7704"/>
        <a:stretch/>
      </xdr:blipFill>
      <xdr:spPr bwMode="auto">
        <a:xfrm>
          <a:off x="1990725" y="5324475"/>
          <a:ext cx="2491200" cy="5580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197550</xdr:colOff>
      <xdr:row>47</xdr:row>
      <xdr:rowOff>111750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7F8B511D-483E-40D9-B0BA-A4A5736506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87" t="-10257" r="-1546" b="-10091"/>
        <a:stretch/>
      </xdr:blipFill>
      <xdr:spPr bwMode="auto">
        <a:xfrm>
          <a:off x="1990725" y="8001000"/>
          <a:ext cx="2426400" cy="435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autoPageBreaks="0" fitToPage="1"/>
  </sheetPr>
  <dimension ref="A1:S18"/>
  <sheetViews>
    <sheetView tabSelected="1" zoomScaleNormal="100" workbookViewId="0">
      <selection sqref="A1:E1"/>
    </sheetView>
  </sheetViews>
  <sheetFormatPr defaultRowHeight="12.75"/>
  <cols>
    <col min="1" max="1" width="9.140625" style="112"/>
    <col min="2" max="2" width="42.85546875" style="112" customWidth="1"/>
    <col min="3" max="4" width="21.42578125" style="112" customWidth="1"/>
    <col min="5" max="16384" width="9.140625" style="112"/>
  </cols>
  <sheetData>
    <row r="1" spans="1:19" ht="18.75">
      <c r="A1" s="123" t="s">
        <v>84</v>
      </c>
      <c r="B1" s="123"/>
      <c r="C1" s="123"/>
      <c r="D1" s="123"/>
      <c r="E1" s="123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8.75">
      <c r="A2" s="122" t="s">
        <v>112</v>
      </c>
      <c r="B2" s="122"/>
      <c r="C2" s="122"/>
      <c r="D2" s="122"/>
      <c r="E2" s="122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>
      <c r="A3" s="121" t="s">
        <v>126</v>
      </c>
      <c r="B3" s="121"/>
      <c r="C3" s="121"/>
      <c r="D3" s="121"/>
      <c r="E3" s="121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>
      <c r="A4" s="114"/>
      <c r="B4" s="114"/>
      <c r="C4" s="114"/>
      <c r="D4" s="114"/>
      <c r="E4" s="114"/>
    </row>
    <row r="5" spans="1:19" ht="54" customHeight="1">
      <c r="A5" s="114"/>
      <c r="B5" s="115" t="s">
        <v>113</v>
      </c>
      <c r="C5" s="115" t="s">
        <v>104</v>
      </c>
      <c r="D5" s="115" t="s">
        <v>110</v>
      </c>
      <c r="E5" s="114"/>
    </row>
    <row r="6" spans="1:19" ht="27" customHeight="1">
      <c r="A6" s="114"/>
      <c r="B6" s="116" t="str">
        <f>Belváros!C$5</f>
        <v>Belvárosi Terület</v>
      </c>
      <c r="C6" s="28">
        <f>Belváros!D$41</f>
        <v>0.34305489680202345</v>
      </c>
      <c r="D6" s="29">
        <f>Belváros!D$55</f>
        <v>0.64339546050581398</v>
      </c>
      <c r="E6" s="114"/>
    </row>
    <row r="7" spans="1:19" ht="27" customHeight="1">
      <c r="A7" s="114"/>
      <c r="B7" s="116" t="str">
        <f>Avas!C$5</f>
        <v>Avasi Terület</v>
      </c>
      <c r="C7" s="28">
        <f>Avas!D$41</f>
        <v>0.42246776481829718</v>
      </c>
      <c r="D7" s="29">
        <f>Avas!D$55</f>
        <v>0.68805027750282277</v>
      </c>
      <c r="E7" s="114"/>
    </row>
    <row r="8" spans="1:19" ht="27" customHeight="1">
      <c r="A8" s="114"/>
      <c r="B8" s="116" t="str">
        <f>Diósgyőr!C$5</f>
        <v>Diósgyőri Fűtőmű</v>
      </c>
      <c r="C8" s="28">
        <f>Diósgyőr!D$41</f>
        <v>0.9363028817090876</v>
      </c>
      <c r="D8" s="29">
        <f>Diósgyőr!D$55</f>
        <v>7.9365079365079365E-4</v>
      </c>
      <c r="E8" s="114"/>
    </row>
    <row r="9" spans="1:19" ht="27" customHeight="1">
      <c r="A9" s="114"/>
      <c r="B9" s="116" t="str">
        <f>Bulgárföld!C$5</f>
        <v>Bulgárföldi Fűtőmű</v>
      </c>
      <c r="C9" s="28">
        <f>Bulgárföld!D$41</f>
        <v>1.1408586623040644</v>
      </c>
      <c r="D9" s="29">
        <f>Bulgárföld!D$55</f>
        <v>1.0880316518298715E-3</v>
      </c>
      <c r="E9" s="114"/>
    </row>
    <row r="10" spans="1:19" ht="27" customHeight="1">
      <c r="A10" s="114"/>
      <c r="B10" s="116" t="str">
        <f>Kilián!C$5</f>
        <v>Kilián-Dél (Kenderföldi) Kazánház</v>
      </c>
      <c r="C10" s="28">
        <f>Kilián!D$41</f>
        <v>1.1183520100697735</v>
      </c>
      <c r="D10" s="29">
        <f>Kilián!D$55</f>
        <v>0.37562350955012697</v>
      </c>
      <c r="E10" s="114"/>
    </row>
    <row r="11" spans="1:19" ht="27" customHeight="1">
      <c r="A11" s="114"/>
      <c r="B11" s="116" t="str">
        <f>'10. sz. Iskola'!C$5</f>
        <v>10. sz. Általános Iskola Kazánház</v>
      </c>
      <c r="C11" s="28">
        <f>'10. sz. Iskola'!D$41</f>
        <v>1.3500000000000003</v>
      </c>
      <c r="D11" s="29">
        <f>'10. sz. Iskola'!D$55</f>
        <v>1.0880316518298715E-3</v>
      </c>
      <c r="E11" s="114"/>
    </row>
    <row r="12" spans="1:19" ht="27" customHeight="1">
      <c r="A12" s="114"/>
      <c r="B12" s="116" t="str">
        <f>'Csabai kapu'!C$5</f>
        <v>Csabai kapui Kazánház</v>
      </c>
      <c r="C12" s="28">
        <f>'Csabai kapu'!D$41</f>
        <v>1.3500000000000003</v>
      </c>
      <c r="D12" s="29">
        <f>'Csabai kapu'!D$55</f>
        <v>1.0880316518298715E-3</v>
      </c>
      <c r="E12" s="114"/>
    </row>
    <row r="13" spans="1:19" ht="27" customHeight="1">
      <c r="A13" s="114"/>
      <c r="B13" s="116" t="str">
        <f>HCM!C$5</f>
        <v>HCM Kazánház</v>
      </c>
      <c r="C13" s="28">
        <f>HCM!D$41</f>
        <v>1.3469608275834817</v>
      </c>
      <c r="D13" s="29">
        <f>HCM!D$55</f>
        <v>6.0018575554303556E-3</v>
      </c>
      <c r="E13" s="114"/>
    </row>
    <row r="14" spans="1:19" ht="27" customHeight="1">
      <c r="A14" s="114"/>
      <c r="B14" s="116" t="str">
        <f>'Kőrösi Csoma Sándor'!C$5</f>
        <v>Kőrösi Csoma Sándor Kazánház</v>
      </c>
      <c r="C14" s="28">
        <f>'Kőrösi Csoma Sándor'!D$41</f>
        <v>1.3500000000000003</v>
      </c>
      <c r="D14" s="29">
        <f>'Kőrösi Csoma Sándor'!D$55</f>
        <v>1.0880316518298715E-3</v>
      </c>
      <c r="E14" s="114"/>
    </row>
    <row r="15" spans="1:19" ht="27" customHeight="1">
      <c r="A15" s="114"/>
      <c r="B15" s="116" t="str">
        <f>Komlóstető!C$5</f>
        <v>Komlóstetői Kazánház</v>
      </c>
      <c r="C15" s="28">
        <f>Komlóstető!D$41</f>
        <v>1.3500000000000003</v>
      </c>
      <c r="D15" s="29">
        <f>Komlóstető!D$55</f>
        <v>1.0880316518298715E-3</v>
      </c>
      <c r="E15" s="114"/>
    </row>
    <row r="16" spans="1:19" ht="12.75" customHeight="1">
      <c r="A16" s="114"/>
      <c r="B16" s="117"/>
      <c r="C16" s="118">
        <f>'MIHŐ Összevont'!D41</f>
        <v>0.49140794318343239</v>
      </c>
      <c r="D16" s="118">
        <f>'MIHŐ Összevont'!D55</f>
        <v>0.56791726949849697</v>
      </c>
      <c r="E16" s="114"/>
    </row>
    <row r="17" spans="1:5" s="113" customFormat="1" ht="15">
      <c r="A17" s="119"/>
      <c r="B17" s="120" t="s">
        <v>125</v>
      </c>
      <c r="C17" s="119"/>
      <c r="D17" s="119"/>
      <c r="E17" s="119"/>
    </row>
    <row r="18" spans="1:5">
      <c r="A18" s="114"/>
      <c r="B18" s="114"/>
      <c r="C18" s="114"/>
      <c r="D18" s="114"/>
      <c r="E18" s="114"/>
    </row>
  </sheetData>
  <sheetProtection algorithmName="SHA-512" hashValue="G7chyyv3rJ29X9R75pbSmtuLe2NAkWmRKo0H0C6YWRmn6gzANYBUPYZpFdRcghhjkbqw/v7Q59ZIZVcqp0uBIg==" saltValue="/Z4YWG62X+EG67vnoaJtTQ==" spinCount="100000" sheet="1" objects="1" scenarios="1"/>
  <protectedRanges>
    <protectedRange sqref="A2:E3 B5" name="Évszámok és TNM"/>
  </protectedRanges>
  <mergeCells count="3">
    <mergeCell ref="A3:E3"/>
    <mergeCell ref="A2:E2"/>
    <mergeCell ref="A1:E1"/>
  </mergeCells>
  <phoneticPr fontId="2" type="noConversion"/>
  <hyperlinks>
    <hyperlink ref="B6" location="Belváros!A1" display="Belváros!A1"/>
    <hyperlink ref="B7" location="Avas!A1" display="Avas!A1"/>
    <hyperlink ref="B8" location="Diósgyőr!A1" display="Diósgyőr!A1"/>
    <hyperlink ref="B9" location="Bulgárföld!A1" display="Bulgárföld!A1"/>
    <hyperlink ref="B10" location="Kilián!A1" display="Kilián!A1"/>
    <hyperlink ref="B11" location="'10. sz. Iskola'!A1" display="'10. sz. Iskola'!A1"/>
    <hyperlink ref="B12" location="'Csabai kapu'!A1" display="'Csabai kapu'!A1"/>
    <hyperlink ref="B13" location="HCM!A1" display="HCM!A1"/>
    <hyperlink ref="B14" location="'Kőrösi Csoma Sándor'!A1" display="'Kőrösi Csoma Sándor'!A1"/>
    <hyperlink ref="B15" location="Komlóstető!A1" display="Komlóstető!A1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3" orientation="portrait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2114.2058777777779</v>
      </c>
      <c r="I13" s="62">
        <v>10.555555555555555</v>
      </c>
      <c r="J13" s="62">
        <v>0</v>
      </c>
      <c r="K13" s="62">
        <f>SUM(C13:J13)</f>
        <v>2124.7614333333336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7611.141160000001</v>
      </c>
      <c r="I14" s="64">
        <f t="shared" si="0"/>
        <v>38</v>
      </c>
      <c r="J14" s="64">
        <f t="shared" si="0"/>
        <v>0</v>
      </c>
      <c r="K14" s="64">
        <f>SUM(C14:J14)</f>
        <v>7649.141160000001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70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0.99503212201145985</v>
      </c>
      <c r="I25" s="110">
        <f t="shared" si="1"/>
        <v>4.9678779885400882E-3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1.3469608275834817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6.0018575554303556E-3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D+LORdrxOHM+ukvQZli/7ZpW3kzTLXn0FpeelWZmLhVPoZJj1PdaTuvS0zvNWmGExJurUmfv6oHfJSV1jRd5DA==" saltValue="ie+/LVfrHgbfi6CqumS6wQ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123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797.08301791407621</v>
      </c>
      <c r="I13" s="62">
        <v>0</v>
      </c>
      <c r="J13" s="62">
        <v>0</v>
      </c>
      <c r="K13" s="62">
        <f>SUM(C13:J13)</f>
        <v>797.08301791407621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2869.4988644906744</v>
      </c>
      <c r="I14" s="64">
        <f t="shared" si="0"/>
        <v>0</v>
      </c>
      <c r="J14" s="64">
        <f t="shared" si="0"/>
        <v>0</v>
      </c>
      <c r="K14" s="64">
        <f>SUM(C14:J14)</f>
        <v>2869.4988644906744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70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1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1.3500000000000003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1.0880316518298715E-3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vNVvomBRMueZBxc6yBD/M8kj19WZHUywTWCDwEpUIrd9h64wVNK0tt2JO3fKVEAhU/fG3DQFEQz1dqggRq7XVQ==" saltValue="R3UeC+jOYog/QeazFW7R6Q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124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200.42305555555552</v>
      </c>
      <c r="I13" s="62">
        <v>0</v>
      </c>
      <c r="J13" s="62">
        <v>0</v>
      </c>
      <c r="K13" s="62">
        <f>SUM(C13:J13)</f>
        <v>200.42305555555552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721.52299999999991</v>
      </c>
      <c r="I14" s="64">
        <f t="shared" si="0"/>
        <v>0</v>
      </c>
      <c r="J14" s="64">
        <f t="shared" si="0"/>
        <v>0</v>
      </c>
      <c r="K14" s="64">
        <f>SUM(C14:J14)</f>
        <v>721.52299999999991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70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1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1.3500000000000003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1.0880316518298715E-3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JLIN1ADv2XFTP0FS+CSeKtWYWnk3rTFKEzOB4YvST4lJpAPaIv0UXfmmDdZCQX5vjuLjGDkGKFp2F2BjYvtQQQ==" saltValue="yPV3lJVNTdNMlRKO6NoTvA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autoPageBreaks="0" fitToPage="1"/>
  </sheetPr>
  <dimension ref="A1:U55"/>
  <sheetViews>
    <sheetView zoomScaleNormal="100" workbookViewId="0"/>
  </sheetViews>
  <sheetFormatPr defaultRowHeight="12.75"/>
  <cols>
    <col min="1" max="1" width="9.140625" style="1" customWidth="1"/>
    <col min="2" max="2" width="20.7109375" style="1" bestFit="1" customWidth="1"/>
    <col min="3" max="9" width="11.140625" style="1" customWidth="1"/>
    <col min="10" max="10" width="11" style="1" customWidth="1"/>
    <col min="11" max="11" width="11.140625" style="1" customWidth="1"/>
    <col min="12" max="16384" width="9.140625" style="1"/>
  </cols>
  <sheetData>
    <row r="1" spans="1:21" ht="18.75">
      <c r="B1" s="153" t="s">
        <v>84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39"/>
      <c r="U1" s="39"/>
    </row>
    <row r="2" spans="1:21" ht="18.75">
      <c r="B2" s="153" t="s">
        <v>103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39"/>
      <c r="U2" s="39"/>
    </row>
    <row r="3" spans="1:21" ht="15" customHeight="1">
      <c r="B3" s="154" t="s">
        <v>97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40"/>
      <c r="U3" s="40"/>
    </row>
    <row r="5" spans="1:21">
      <c r="B5" s="6" t="s">
        <v>85</v>
      </c>
      <c r="C5" s="1" t="str">
        <f ca="1">RIGHT(CELL("filenév",A1),LEN(CELL("filenév",A1))-SEARCH("]",CELL("filenév",A1)))</f>
        <v>MIHŐ Összevont</v>
      </c>
    </row>
    <row r="6" spans="1:21">
      <c r="B6" s="6" t="s">
        <v>81</v>
      </c>
      <c r="C6" s="41" t="str">
        <f>Összesítő!A2</f>
        <v>2019.</v>
      </c>
    </row>
    <row r="7" spans="1:21" ht="12.75" customHeight="1">
      <c r="B7" s="18"/>
      <c r="C7" s="19"/>
    </row>
    <row r="8" spans="1:21">
      <c r="B8" s="6" t="s">
        <v>86</v>
      </c>
      <c r="C8" s="2"/>
      <c r="D8" s="2"/>
      <c r="E8" s="2"/>
      <c r="F8" s="2"/>
      <c r="G8" s="2"/>
      <c r="H8" s="2"/>
      <c r="I8" s="2"/>
      <c r="J8" s="2"/>
    </row>
    <row r="9" spans="1:21" ht="18.75" customHeight="1">
      <c r="B9" s="155" t="s">
        <v>88</v>
      </c>
      <c r="C9" s="156"/>
      <c r="D9" s="156"/>
      <c r="E9" s="156"/>
      <c r="F9" s="156"/>
      <c r="G9" s="156"/>
      <c r="H9" s="156"/>
      <c r="I9" s="156"/>
      <c r="J9" s="156"/>
      <c r="K9" s="157"/>
    </row>
    <row r="10" spans="1:21">
      <c r="A10" s="42"/>
      <c r="B10" s="43" t="s">
        <v>78</v>
      </c>
      <c r="C10" s="158" t="s">
        <v>1</v>
      </c>
      <c r="D10" s="158"/>
      <c r="E10" s="158"/>
      <c r="F10" s="158"/>
      <c r="G10" s="158"/>
      <c r="H10" s="158" t="s">
        <v>2</v>
      </c>
      <c r="I10" s="158"/>
      <c r="J10" s="158"/>
      <c r="K10" s="159" t="s">
        <v>0</v>
      </c>
      <c r="M10" s="21"/>
      <c r="N10" s="44" t="s">
        <v>107</v>
      </c>
      <c r="O10" s="45"/>
    </row>
    <row r="11" spans="1:21">
      <c r="A11" s="42"/>
      <c r="B11" s="43" t="s">
        <v>80</v>
      </c>
      <c r="C11" s="152" t="s">
        <v>71</v>
      </c>
      <c r="D11" s="152"/>
      <c r="E11" s="152"/>
      <c r="F11" s="38" t="s">
        <v>73</v>
      </c>
      <c r="G11" s="162" t="s">
        <v>74</v>
      </c>
      <c r="H11" s="38" t="s">
        <v>71</v>
      </c>
      <c r="I11" s="164" t="s">
        <v>76</v>
      </c>
      <c r="J11" s="165"/>
      <c r="K11" s="160"/>
      <c r="M11" s="30"/>
      <c r="N11" s="44" t="s">
        <v>108</v>
      </c>
      <c r="O11" s="45"/>
    </row>
    <row r="12" spans="1:21">
      <c r="A12" s="42"/>
      <c r="B12" s="43" t="s">
        <v>77</v>
      </c>
      <c r="C12" s="38" t="s">
        <v>70</v>
      </c>
      <c r="D12" s="38" t="s">
        <v>72</v>
      </c>
      <c r="E12" s="38" t="s">
        <v>114</v>
      </c>
      <c r="F12" s="38" t="s">
        <v>70</v>
      </c>
      <c r="G12" s="163"/>
      <c r="H12" s="152" t="s">
        <v>70</v>
      </c>
      <c r="I12" s="152"/>
      <c r="J12" s="38" t="s">
        <v>72</v>
      </c>
      <c r="K12" s="161"/>
      <c r="M12" s="31"/>
      <c r="N12" s="44" t="s">
        <v>109</v>
      </c>
      <c r="O12" s="45"/>
    </row>
    <row r="13" spans="1:21" ht="18.75" customHeight="1">
      <c r="A13" s="46"/>
      <c r="B13" s="3" t="s">
        <v>79</v>
      </c>
      <c r="C13" s="4">
        <f>SUM(Belváros:Komlóstető!C13)</f>
        <v>63004.166666666672</v>
      </c>
      <c r="D13" s="4">
        <f>SUM(Belváros:Komlóstető!D13)-Bulgárföld!D13</f>
        <v>53825.833333333328</v>
      </c>
      <c r="E13" s="4">
        <f>Bulgárföld!D13</f>
        <v>6575</v>
      </c>
      <c r="F13" s="4">
        <f>SUM(Belváros:Komlóstető!F13)</f>
        <v>4892.5</v>
      </c>
      <c r="G13" s="4">
        <f>SUM(Belváros:Komlóstető!G13)</f>
        <v>217045.27777777775</v>
      </c>
      <c r="H13" s="4">
        <f>SUM(Belváros:Komlóstető!H13)</f>
        <v>43535.223442914081</v>
      </c>
      <c r="I13" s="4">
        <f>SUM(Belváros:Komlóstető!I13)</f>
        <v>10.555555555555555</v>
      </c>
      <c r="J13" s="4">
        <f>SUM(Belváros:Komlóstető!J13)</f>
        <v>0</v>
      </c>
      <c r="K13" s="4">
        <f>SUM(C13:J13)</f>
        <v>388888.55677624739</v>
      </c>
    </row>
    <row r="14" spans="1:21">
      <c r="A14" s="46"/>
      <c r="B14" s="47"/>
      <c r="C14" s="48">
        <f>C13*3.6</f>
        <v>226815.00000000003</v>
      </c>
      <c r="D14" s="48">
        <f t="shared" ref="D14:J14" si="0">D13*3.6</f>
        <v>193773</v>
      </c>
      <c r="E14" s="48">
        <f t="shared" si="0"/>
        <v>23670</v>
      </c>
      <c r="F14" s="48">
        <f t="shared" si="0"/>
        <v>17613</v>
      </c>
      <c r="G14" s="48">
        <f t="shared" si="0"/>
        <v>781362.99999999988</v>
      </c>
      <c r="H14" s="48">
        <f t="shared" si="0"/>
        <v>156726.8043944907</v>
      </c>
      <c r="I14" s="48">
        <f t="shared" si="0"/>
        <v>38</v>
      </c>
      <c r="J14" s="48">
        <f t="shared" si="0"/>
        <v>0</v>
      </c>
      <c r="K14" s="48">
        <f>SUM(C14:J14)</f>
        <v>1399998.8043944908</v>
      </c>
    </row>
    <row r="15" spans="1:21" ht="12.75" customHeight="1">
      <c r="A15" s="46"/>
      <c r="B15" s="47" t="s">
        <v>87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21" ht="12.75" customHeight="1">
      <c r="A16" s="46"/>
      <c r="B16" s="5" t="s">
        <v>63</v>
      </c>
      <c r="C16" s="1" t="s">
        <v>89</v>
      </c>
      <c r="D16" s="46"/>
      <c r="E16" s="46"/>
      <c r="F16" s="46"/>
      <c r="G16" s="46"/>
      <c r="H16" s="46"/>
      <c r="I16" s="46"/>
      <c r="J16" s="46"/>
      <c r="K16" s="46"/>
    </row>
    <row r="17" spans="1:11" ht="12.75" customHeight="1">
      <c r="A17" s="46"/>
      <c r="B17" s="5" t="s">
        <v>65</v>
      </c>
      <c r="C17" s="1" t="s">
        <v>90</v>
      </c>
      <c r="D17" s="46"/>
      <c r="E17" s="46"/>
      <c r="F17" s="46"/>
      <c r="G17" s="46"/>
      <c r="H17" s="46"/>
      <c r="I17" s="46"/>
      <c r="J17" s="46"/>
      <c r="K17" s="46"/>
    </row>
    <row r="18" spans="1:11" ht="12.75" customHeight="1">
      <c r="A18" s="46"/>
      <c r="B18" s="5" t="s">
        <v>66</v>
      </c>
      <c r="C18" s="1" t="s">
        <v>91</v>
      </c>
      <c r="D18" s="46"/>
      <c r="E18" s="46"/>
      <c r="F18" s="46"/>
      <c r="G18" s="46"/>
      <c r="H18" s="46"/>
      <c r="I18" s="46"/>
      <c r="J18" s="46"/>
      <c r="K18" s="46"/>
    </row>
    <row r="19" spans="1:11" ht="12.75" customHeight="1">
      <c r="A19" s="46"/>
      <c r="B19" s="5" t="s">
        <v>3</v>
      </c>
      <c r="C19" s="1" t="s">
        <v>92</v>
      </c>
      <c r="D19" s="46"/>
      <c r="E19" s="46"/>
      <c r="F19" s="46"/>
      <c r="G19" s="46"/>
      <c r="H19" s="46"/>
      <c r="I19" s="46"/>
      <c r="J19" s="46"/>
      <c r="K19" s="46"/>
    </row>
    <row r="20" spans="1:11" ht="12.75" customHeight="1">
      <c r="A20" s="46"/>
      <c r="B20" s="5" t="s">
        <v>4</v>
      </c>
      <c r="C20" s="1" t="s">
        <v>93</v>
      </c>
      <c r="D20" s="46"/>
      <c r="E20" s="46"/>
      <c r="F20" s="46"/>
      <c r="G20" s="46"/>
      <c r="H20" s="46"/>
      <c r="I20" s="46"/>
      <c r="J20" s="46"/>
      <c r="K20" s="46"/>
    </row>
    <row r="21" spans="1:11" ht="12.75" customHeight="1">
      <c r="A21" s="46"/>
      <c r="B21" s="5" t="s">
        <v>67</v>
      </c>
      <c r="C21" s="1" t="s">
        <v>94</v>
      </c>
      <c r="D21" s="46"/>
      <c r="E21" s="46"/>
      <c r="F21" s="46"/>
      <c r="G21" s="46"/>
      <c r="H21" s="46"/>
      <c r="I21" s="46"/>
      <c r="J21" s="46"/>
      <c r="K21" s="46"/>
    </row>
    <row r="22" spans="1:11" ht="12.75" customHeight="1">
      <c r="A22" s="46"/>
      <c r="B22" s="5" t="s">
        <v>69</v>
      </c>
      <c r="C22" s="1" t="s">
        <v>95</v>
      </c>
      <c r="D22" s="46"/>
      <c r="E22" s="46"/>
      <c r="F22" s="46"/>
      <c r="G22" s="46"/>
      <c r="H22" s="46"/>
      <c r="I22" s="46"/>
      <c r="J22" s="46"/>
      <c r="K22" s="46"/>
    </row>
    <row r="23" spans="1:11" ht="12.75" customHeight="1">
      <c r="A23" s="46"/>
      <c r="B23" s="47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5.75">
      <c r="B24" s="20" t="s">
        <v>3</v>
      </c>
      <c r="C24" s="21">
        <v>1.1200000000000001</v>
      </c>
      <c r="D24" s="22">
        <v>0.55000000000000004</v>
      </c>
      <c r="E24" s="22">
        <v>0.72</v>
      </c>
      <c r="F24" s="23">
        <v>0.6</v>
      </c>
      <c r="G24" s="21">
        <v>0</v>
      </c>
      <c r="H24" s="21">
        <v>1.1200000000000001</v>
      </c>
      <c r="I24" s="21">
        <v>0.6</v>
      </c>
      <c r="J24" s="22">
        <v>0.432</v>
      </c>
      <c r="K24" s="49" t="s">
        <v>96</v>
      </c>
    </row>
    <row r="25" spans="1:11" ht="15.75">
      <c r="B25" s="20" t="s">
        <v>4</v>
      </c>
      <c r="C25" s="110">
        <f>C13/$K13</f>
        <v>0.16201085264362</v>
      </c>
      <c r="D25" s="110">
        <f t="shared" ref="D25:J25" si="1">D13/$K13</f>
        <v>0.13840940391646134</v>
      </c>
      <c r="E25" s="110">
        <f t="shared" si="1"/>
        <v>1.6907157295921724E-2</v>
      </c>
      <c r="F25" s="110">
        <f t="shared" si="1"/>
        <v>1.258072502970297E-2</v>
      </c>
      <c r="G25" s="110">
        <f t="shared" si="1"/>
        <v>0.55811690520546187</v>
      </c>
      <c r="H25" s="110">
        <f t="shared" si="1"/>
        <v>0.11194781302850908</v>
      </c>
      <c r="I25" s="110">
        <f t="shared" si="1"/>
        <v>2.7142880322983752E-5</v>
      </c>
      <c r="J25" s="110">
        <f t="shared" si="1"/>
        <v>0</v>
      </c>
    </row>
    <row r="26" spans="1:11" ht="15.75">
      <c r="B26" s="20" t="s">
        <v>67</v>
      </c>
      <c r="C26" s="21">
        <v>0</v>
      </c>
      <c r="D26" s="22">
        <v>0</v>
      </c>
      <c r="E26" s="22">
        <v>0</v>
      </c>
      <c r="F26" s="21">
        <v>1</v>
      </c>
      <c r="G26" s="21">
        <v>1</v>
      </c>
      <c r="H26" s="21">
        <v>0</v>
      </c>
      <c r="I26" s="21">
        <v>1</v>
      </c>
      <c r="J26" s="22">
        <v>1</v>
      </c>
      <c r="K26" s="1" t="s">
        <v>98</v>
      </c>
    </row>
    <row r="27" spans="1:11">
      <c r="B27" s="5"/>
      <c r="D27" s="50"/>
      <c r="E27" s="50"/>
      <c r="J27" s="50"/>
    </row>
    <row r="28" spans="1:11">
      <c r="B28" s="5"/>
    </row>
    <row r="29" spans="1:11" ht="14.25">
      <c r="B29" s="6" t="s">
        <v>83</v>
      </c>
    </row>
    <row r="32" spans="1:11">
      <c r="G32" s="49" t="s">
        <v>105</v>
      </c>
    </row>
    <row r="35" spans="2:7">
      <c r="C35" s="20" t="s">
        <v>63</v>
      </c>
      <c r="D35" s="32">
        <v>0.15</v>
      </c>
      <c r="E35" s="1" t="s">
        <v>99</v>
      </c>
    </row>
    <row r="36" spans="2:7" ht="15.75">
      <c r="C36" s="20" t="s">
        <v>65</v>
      </c>
      <c r="D36" s="21">
        <v>2.5</v>
      </c>
      <c r="E36" s="1" t="s">
        <v>100</v>
      </c>
    </row>
    <row r="37" spans="2:7" ht="15.75">
      <c r="C37" s="20" t="s">
        <v>66</v>
      </c>
      <c r="D37" s="30">
        <f>IF(K13&gt;=139000,0.006,IF(AND(K13&gt;=27800,139000&gt;K13),0.008,0.011))</f>
        <v>6.0000000000000001E-3</v>
      </c>
      <c r="E37" s="1" t="s">
        <v>101</v>
      </c>
    </row>
    <row r="38" spans="2:7" ht="15.75">
      <c r="C38" s="20" t="s">
        <v>3</v>
      </c>
      <c r="D38" s="22" t="s">
        <v>5</v>
      </c>
    </row>
    <row r="39" spans="2:7" ht="15.75">
      <c r="C39" s="20" t="s">
        <v>4</v>
      </c>
      <c r="D39" s="36" t="s">
        <v>5</v>
      </c>
    </row>
    <row r="41" spans="2:7" ht="18.75" customHeight="1">
      <c r="C41" s="26" t="s">
        <v>64</v>
      </c>
      <c r="D41" s="27">
        <f>(1/(1-D35))*(D36*D37+SUMPRODUCT(C24:J24,C25:J25))</f>
        <v>0.49140794318343239</v>
      </c>
    </row>
    <row r="44" spans="2:7" ht="14.25">
      <c r="B44" s="6" t="s">
        <v>82</v>
      </c>
    </row>
    <row r="47" spans="2:7">
      <c r="G47" s="49" t="s">
        <v>106</v>
      </c>
    </row>
    <row r="50" spans="3:5" ht="15.75">
      <c r="C50" s="20" t="s">
        <v>4</v>
      </c>
      <c r="D50" s="36" t="s">
        <v>5</v>
      </c>
    </row>
    <row r="51" spans="3:5" ht="15.75">
      <c r="C51" s="20" t="s">
        <v>67</v>
      </c>
      <c r="D51" s="22" t="s">
        <v>5</v>
      </c>
    </row>
    <row r="52" spans="3:5" ht="15.75">
      <c r="C52" s="20" t="s">
        <v>66</v>
      </c>
      <c r="D52" s="30">
        <f>D37</f>
        <v>6.0000000000000001E-3</v>
      </c>
      <c r="E52" s="1" t="s">
        <v>101</v>
      </c>
    </row>
    <row r="53" spans="3:5" ht="15.75">
      <c r="C53" s="20" t="s">
        <v>69</v>
      </c>
      <c r="D53" s="21">
        <v>0.1</v>
      </c>
      <c r="E53" s="1" t="s">
        <v>102</v>
      </c>
    </row>
    <row r="55" spans="3:5" ht="18.75" customHeight="1">
      <c r="C55" s="26" t="s">
        <v>68</v>
      </c>
      <c r="D55" s="27">
        <f>(SUMPRODUCT(C25:J25,C26:J26)+(D52*D53))/(1+D52)</f>
        <v>0.56791726949849697</v>
      </c>
    </row>
  </sheetData>
  <sheetProtection algorithmName="SHA-512" hashValue="neZ9mTKNMJnPbVy76FFcrJmmewf0fLKjrgRxOrEkDp3GBeViLiGlXeMinQZwNlLY/GrUyeUK1yy9tHLH3bc5fg==" saltValue="PiAzZcRN/ZfE0/4N5ep1yQ==" spinCount="100000" sheet="1" objects="1" scenarios="1"/>
  <mergeCells count="11">
    <mergeCell ref="H12:I12"/>
    <mergeCell ref="B1:S1"/>
    <mergeCell ref="B2:S2"/>
    <mergeCell ref="B3:S3"/>
    <mergeCell ref="B9:K9"/>
    <mergeCell ref="C10:G10"/>
    <mergeCell ref="H10:J10"/>
    <mergeCell ref="K10:K12"/>
    <mergeCell ref="C11:E11"/>
    <mergeCell ref="G11:G12"/>
    <mergeCell ref="I11:J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40"/>
  <sheetViews>
    <sheetView zoomScaleNormal="100" workbookViewId="0"/>
  </sheetViews>
  <sheetFormatPr defaultRowHeight="12.75"/>
  <cols>
    <col min="1" max="1" width="9.140625" style="7"/>
    <col min="2" max="2" width="3.140625" style="7" bestFit="1" customWidth="1"/>
    <col min="3" max="3" width="99.7109375" style="7" bestFit="1" customWidth="1"/>
    <col min="4" max="5" width="14.28515625" style="7" customWidth="1"/>
    <col min="6" max="16384" width="9.140625" style="7"/>
  </cols>
  <sheetData>
    <row r="2" spans="1:5">
      <c r="B2" s="127" t="s">
        <v>111</v>
      </c>
      <c r="C2" s="127"/>
      <c r="D2" s="127"/>
      <c r="E2" s="127"/>
    </row>
    <row r="4" spans="1:5">
      <c r="B4" s="128" t="s">
        <v>45</v>
      </c>
      <c r="C4" s="128"/>
      <c r="D4" s="128"/>
      <c r="E4" s="128"/>
    </row>
    <row r="5" spans="1:5">
      <c r="A5" s="8"/>
      <c r="B5" s="9"/>
      <c r="C5" s="10" t="s">
        <v>6</v>
      </c>
      <c r="D5" s="10" t="s">
        <v>7</v>
      </c>
      <c r="E5" s="10" t="s">
        <v>8</v>
      </c>
    </row>
    <row r="6" spans="1:5" ht="13.5">
      <c r="A6" s="11"/>
      <c r="B6" s="10" t="s">
        <v>9</v>
      </c>
      <c r="C6" s="12" t="s">
        <v>10</v>
      </c>
      <c r="D6" s="126" t="s">
        <v>11</v>
      </c>
      <c r="E6" s="126"/>
    </row>
    <row r="7" spans="1:5" ht="14.25">
      <c r="A7" s="11"/>
      <c r="B7" s="10" t="s">
        <v>12</v>
      </c>
      <c r="C7" s="13" t="s">
        <v>13</v>
      </c>
      <c r="D7" s="125">
        <v>1.1200000000000001</v>
      </c>
      <c r="E7" s="125"/>
    </row>
    <row r="8" spans="1:5" ht="14.25">
      <c r="A8" s="11"/>
      <c r="B8" s="10" t="s">
        <v>14</v>
      </c>
      <c r="C8" s="13" t="s">
        <v>15</v>
      </c>
      <c r="D8" s="125">
        <v>0.6</v>
      </c>
      <c r="E8" s="125"/>
    </row>
    <row r="9" spans="1:5" ht="14.25">
      <c r="A9" s="11"/>
      <c r="B9" s="10" t="s">
        <v>16</v>
      </c>
      <c r="C9" s="13" t="s">
        <v>17</v>
      </c>
      <c r="D9" s="125">
        <v>1.25</v>
      </c>
      <c r="E9" s="125"/>
    </row>
    <row r="10" spans="1:5" ht="14.25">
      <c r="A10" s="11"/>
      <c r="B10" s="10" t="s">
        <v>18</v>
      </c>
      <c r="C10" s="14" t="s">
        <v>19</v>
      </c>
      <c r="D10" s="125">
        <v>0.6</v>
      </c>
      <c r="E10" s="125"/>
    </row>
    <row r="11" spans="1:5" ht="14.25">
      <c r="A11" s="11"/>
      <c r="B11" s="10" t="s">
        <v>20</v>
      </c>
      <c r="C11" s="13" t="s">
        <v>21</v>
      </c>
      <c r="D11" s="125">
        <v>0</v>
      </c>
      <c r="E11" s="125"/>
    </row>
    <row r="12" spans="1:5" ht="14.25">
      <c r="A12" s="11"/>
      <c r="B12" s="10" t="s">
        <v>22</v>
      </c>
      <c r="C12" s="13" t="s">
        <v>23</v>
      </c>
      <c r="D12" s="125">
        <v>0</v>
      </c>
      <c r="E12" s="125"/>
    </row>
    <row r="13" spans="1:5" ht="14.25">
      <c r="A13" s="11"/>
      <c r="B13" s="10" t="s">
        <v>24</v>
      </c>
      <c r="C13" s="13" t="s">
        <v>25</v>
      </c>
      <c r="D13" s="125">
        <v>0</v>
      </c>
      <c r="E13" s="125"/>
    </row>
    <row r="14" spans="1:5" ht="13.5">
      <c r="A14" s="11"/>
      <c r="B14" s="10" t="s">
        <v>26</v>
      </c>
      <c r="C14" s="12" t="s">
        <v>27</v>
      </c>
      <c r="D14" s="126" t="s">
        <v>11</v>
      </c>
      <c r="E14" s="126"/>
    </row>
    <row r="15" spans="1:5" ht="51">
      <c r="A15" s="11"/>
      <c r="B15" s="10" t="s">
        <v>28</v>
      </c>
      <c r="C15" s="14"/>
      <c r="D15" s="10" t="s">
        <v>29</v>
      </c>
      <c r="E15" s="10" t="s">
        <v>30</v>
      </c>
    </row>
    <row r="16" spans="1:5" ht="14.25">
      <c r="A16" s="11"/>
      <c r="B16" s="10" t="s">
        <v>31</v>
      </c>
      <c r="C16" s="14" t="s">
        <v>32</v>
      </c>
      <c r="D16" s="10">
        <v>0.54</v>
      </c>
      <c r="E16" s="10">
        <v>0.32400000000000001</v>
      </c>
    </row>
    <row r="17" spans="1:5" ht="14.25">
      <c r="A17" s="11"/>
      <c r="B17" s="10" t="s">
        <v>33</v>
      </c>
      <c r="C17" s="13" t="s">
        <v>34</v>
      </c>
      <c r="D17" s="10">
        <v>0.87</v>
      </c>
      <c r="E17" s="10">
        <v>0.52200000000000002</v>
      </c>
    </row>
    <row r="18" spans="1:5" ht="14.25">
      <c r="A18" s="11"/>
      <c r="B18" s="10" t="s">
        <v>35</v>
      </c>
      <c r="C18" s="13" t="s">
        <v>36</v>
      </c>
      <c r="D18" s="125">
        <v>0.7</v>
      </c>
      <c r="E18" s="125"/>
    </row>
    <row r="19" spans="1:5" ht="14.25">
      <c r="A19" s="11"/>
      <c r="B19" s="10" t="s">
        <v>37</v>
      </c>
      <c r="C19" s="14" t="s">
        <v>38</v>
      </c>
      <c r="D19" s="10">
        <v>0.55000000000000004</v>
      </c>
      <c r="E19" s="10">
        <v>0.33</v>
      </c>
    </row>
    <row r="20" spans="1:5" ht="14.25">
      <c r="A20" s="11"/>
      <c r="B20" s="10" t="s">
        <v>39</v>
      </c>
      <c r="C20" s="14" t="s">
        <v>40</v>
      </c>
      <c r="D20" s="10">
        <v>0.72</v>
      </c>
      <c r="E20" s="10">
        <v>0.432</v>
      </c>
    </row>
    <row r="21" spans="1:5" ht="14.25">
      <c r="A21" s="11"/>
      <c r="B21" s="10" t="s">
        <v>41</v>
      </c>
      <c r="C21" s="13" t="s">
        <v>42</v>
      </c>
      <c r="D21" s="10">
        <v>0.82</v>
      </c>
      <c r="E21" s="10">
        <v>0.49199999999999999</v>
      </c>
    </row>
    <row r="22" spans="1:5" ht="14.25">
      <c r="A22" s="11"/>
      <c r="B22" s="10" t="s">
        <v>43</v>
      </c>
      <c r="C22" s="13" t="s">
        <v>44</v>
      </c>
      <c r="D22" s="10">
        <v>0.71</v>
      </c>
      <c r="E22" s="10">
        <v>0.42599999999999999</v>
      </c>
    </row>
    <row r="24" spans="1:5" ht="14.25">
      <c r="B24" s="124" t="s">
        <v>51</v>
      </c>
      <c r="C24" s="124"/>
      <c r="D24" s="124"/>
    </row>
    <row r="25" spans="1:5">
      <c r="B25" s="14"/>
      <c r="C25" s="10" t="s">
        <v>6</v>
      </c>
      <c r="D25" s="10" t="s">
        <v>7</v>
      </c>
    </row>
    <row r="26" spans="1:5" ht="14.25">
      <c r="B26" s="10" t="s">
        <v>9</v>
      </c>
      <c r="C26" s="10" t="s">
        <v>46</v>
      </c>
      <c r="D26" s="15" t="s">
        <v>50</v>
      </c>
    </row>
    <row r="27" spans="1:5">
      <c r="B27" s="10" t="s">
        <v>12</v>
      </c>
      <c r="C27" s="10" t="s">
        <v>47</v>
      </c>
      <c r="D27" s="10">
        <v>1.0999999999999999E-2</v>
      </c>
    </row>
    <row r="28" spans="1:5">
      <c r="B28" s="10" t="s">
        <v>14</v>
      </c>
      <c r="C28" s="10" t="s">
        <v>48</v>
      </c>
      <c r="D28" s="10">
        <v>8.0000000000000002E-3</v>
      </c>
    </row>
    <row r="29" spans="1:5">
      <c r="B29" s="10" t="s">
        <v>16</v>
      </c>
      <c r="C29" s="10" t="s">
        <v>49</v>
      </c>
      <c r="D29" s="10">
        <v>6.0000000000000001E-3</v>
      </c>
    </row>
    <row r="31" spans="1:5">
      <c r="B31" s="16" t="s">
        <v>62</v>
      </c>
    </row>
    <row r="32" spans="1:5">
      <c r="B32" s="14"/>
      <c r="C32" s="10" t="s">
        <v>6</v>
      </c>
      <c r="D32" s="10" t="s">
        <v>7</v>
      </c>
    </row>
    <row r="33" spans="2:4" ht="39.75">
      <c r="B33" s="10" t="s">
        <v>9</v>
      </c>
      <c r="C33" s="17" t="s">
        <v>52</v>
      </c>
      <c r="D33" s="10" t="s">
        <v>61</v>
      </c>
    </row>
    <row r="34" spans="2:4">
      <c r="B34" s="10" t="s">
        <v>12</v>
      </c>
      <c r="C34" s="13" t="s">
        <v>53</v>
      </c>
      <c r="D34" s="10">
        <v>0</v>
      </c>
    </row>
    <row r="35" spans="2:4">
      <c r="B35" s="10" t="s">
        <v>14</v>
      </c>
      <c r="C35" s="13" t="s">
        <v>54</v>
      </c>
      <c r="D35" s="10">
        <v>1</v>
      </c>
    </row>
    <row r="36" spans="2:4">
      <c r="B36" s="10" t="s">
        <v>16</v>
      </c>
      <c r="C36" s="14" t="s">
        <v>55</v>
      </c>
      <c r="D36" s="10">
        <v>1</v>
      </c>
    </row>
    <row r="37" spans="2:4">
      <c r="B37" s="10" t="s">
        <v>18</v>
      </c>
      <c r="C37" s="14" t="s">
        <v>56</v>
      </c>
      <c r="D37" s="10">
        <v>1</v>
      </c>
    </row>
    <row r="38" spans="2:4">
      <c r="B38" s="10" t="s">
        <v>20</v>
      </c>
      <c r="C38" s="14" t="s">
        <v>57</v>
      </c>
      <c r="D38" s="10">
        <v>0.5</v>
      </c>
    </row>
    <row r="39" spans="2:4">
      <c r="B39" s="10" t="s">
        <v>22</v>
      </c>
      <c r="C39" s="13" t="s">
        <v>58</v>
      </c>
      <c r="D39" s="10">
        <v>1</v>
      </c>
    </row>
    <row r="40" spans="2:4">
      <c r="B40" s="10" t="s">
        <v>24</v>
      </c>
      <c r="C40" s="13" t="s">
        <v>59</v>
      </c>
      <c r="D40" s="10" t="s">
        <v>60</v>
      </c>
    </row>
  </sheetData>
  <sheetProtection algorithmName="SHA-512" hashValue="hQvFXJj0SDhrq1cEdviplVrBfh7LtEu9WMFIz3ifXM/pI7LInyRmMjbAC64BujmLpkvSCzLFDmDiavKO30uhAQ==" saltValue="8fNS/8jGNu/54koYJitE9g==" spinCount="100000" sheet="1" objects="1" scenarios="1"/>
  <mergeCells count="13">
    <mergeCell ref="D9:E9"/>
    <mergeCell ref="D10:E10"/>
    <mergeCell ref="D11:E11"/>
    <mergeCell ref="B2:E2"/>
    <mergeCell ref="B4:E4"/>
    <mergeCell ref="D6:E6"/>
    <mergeCell ref="D7:E7"/>
    <mergeCell ref="D8:E8"/>
    <mergeCell ref="B24:D24"/>
    <mergeCell ref="D12:E12"/>
    <mergeCell ref="D13:E13"/>
    <mergeCell ref="D14:E14"/>
    <mergeCell ref="D18:E18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21" t="str">
        <f>Összesítő!A3</f>
        <v xml:space="preserve"> 2019.11.29-től hatályos 7/2006. (V. 24.) TNM rendelet 7. sz. melléklete szerint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115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86">
        <v>18396.666666666668</v>
      </c>
      <c r="D13" s="86">
        <v>33766.666666666664</v>
      </c>
      <c r="E13" s="86">
        <v>0</v>
      </c>
      <c r="F13" s="86">
        <v>0</v>
      </c>
      <c r="G13" s="86">
        <v>104459.16666666666</v>
      </c>
      <c r="H13" s="86">
        <v>4915</v>
      </c>
      <c r="I13" s="86">
        <v>0</v>
      </c>
      <c r="J13" s="86">
        <v>0</v>
      </c>
      <c r="K13" s="62">
        <f>SUM(C13:J13)</f>
        <v>161537.5</v>
      </c>
      <c r="L13" s="87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66228</v>
      </c>
      <c r="D14" s="64">
        <f t="shared" ref="D14:J14" si="0">D13*3.6</f>
        <v>121560</v>
      </c>
      <c r="E14" s="64">
        <f t="shared" si="0"/>
        <v>0</v>
      </c>
      <c r="F14" s="64">
        <f t="shared" si="0"/>
        <v>0</v>
      </c>
      <c r="G14" s="64">
        <f t="shared" si="0"/>
        <v>376053</v>
      </c>
      <c r="H14" s="64">
        <f t="shared" si="0"/>
        <v>17694</v>
      </c>
      <c r="I14" s="64">
        <f t="shared" si="0"/>
        <v>0</v>
      </c>
      <c r="J14" s="64">
        <f t="shared" si="0"/>
        <v>0</v>
      </c>
      <c r="K14" s="64">
        <f>SUM(C14:J14)</f>
        <v>581535</v>
      </c>
      <c r="L14" s="87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59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0.11388480486987027</v>
      </c>
      <c r="D25" s="110">
        <f t="shared" ref="D25:J25" si="1">D13/$K13</f>
        <v>0.20903299027573574</v>
      </c>
      <c r="E25" s="110">
        <f t="shared" si="1"/>
        <v>0</v>
      </c>
      <c r="F25" s="110">
        <f t="shared" si="1"/>
        <v>0</v>
      </c>
      <c r="G25" s="110">
        <f t="shared" si="1"/>
        <v>0.64665583326884879</v>
      </c>
      <c r="H25" s="110">
        <f t="shared" si="1"/>
        <v>3.0426371585545151E-2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6.0000000000000001E-3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0.34305489680202345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6.0000000000000001E-3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0.64339546050581398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ajztteQmzccSQbfT0tTz9yjI3eK6mixUIbuX32bJNPowglhFElUhsD/HA9ZMkBFAypjLeA8fa8e47qOtjN29EQ==" saltValue="QHyMuWiDkm0JPiSYes/PoA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V56"/>
  <sheetViews>
    <sheetView zoomScaleNormal="100" workbookViewId="0"/>
  </sheetViews>
  <sheetFormatPr defaultRowHeight="12.75"/>
  <cols>
    <col min="1" max="1" width="9.140625" style="81" customWidth="1"/>
    <col min="2" max="2" width="20.7109375" style="81" bestFit="1" customWidth="1"/>
    <col min="3" max="9" width="11.140625" style="81" customWidth="1"/>
    <col min="10" max="10" width="11" style="81" customWidth="1"/>
    <col min="11" max="11" width="11.140625" style="81" customWidth="1"/>
    <col min="12" max="16384" width="9.140625" style="81"/>
  </cols>
  <sheetData>
    <row r="1" spans="1:22" ht="18.75">
      <c r="B1" s="142" t="s">
        <v>84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82"/>
      <c r="U1" s="82"/>
      <c r="V1" s="82"/>
    </row>
    <row r="2" spans="1:22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82"/>
      <c r="U2" s="82"/>
      <c r="V2" s="82"/>
    </row>
    <row r="3" spans="1:22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  <c r="V3" s="82"/>
    </row>
    <row r="4" spans="1:22">
      <c r="A4" s="8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>
      <c r="A5" s="83"/>
      <c r="B5" s="89" t="s">
        <v>85</v>
      </c>
      <c r="C5" s="53" t="s">
        <v>116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2">
      <c r="A6" s="83"/>
      <c r="B6" s="89" t="s">
        <v>81</v>
      </c>
      <c r="C6" s="90" t="str">
        <f>Összesítő!A2</f>
        <v>2019.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2" ht="12.75" customHeight="1">
      <c r="A7" s="83"/>
      <c r="B7" s="91"/>
      <c r="C7" s="9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2">
      <c r="A8" s="83"/>
      <c r="B8" s="89" t="s">
        <v>86</v>
      </c>
      <c r="C8" s="93"/>
      <c r="D8" s="93"/>
      <c r="E8" s="93"/>
      <c r="F8" s="94"/>
      <c r="G8" s="93"/>
      <c r="H8" s="93"/>
      <c r="I8" s="93"/>
      <c r="J8" s="94"/>
      <c r="K8" s="7"/>
      <c r="L8" s="7"/>
      <c r="M8" s="7"/>
      <c r="N8" s="7"/>
      <c r="O8" s="7"/>
      <c r="P8" s="7"/>
      <c r="Q8" s="7"/>
      <c r="R8" s="7"/>
      <c r="S8" s="7"/>
    </row>
    <row r="9" spans="1:22" ht="18.75" customHeight="1">
      <c r="A9" s="83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7"/>
      <c r="M9" s="7"/>
      <c r="N9" s="7"/>
      <c r="O9" s="7"/>
      <c r="P9" s="7"/>
      <c r="Q9" s="7"/>
      <c r="R9" s="7"/>
      <c r="S9" s="7"/>
    </row>
    <row r="10" spans="1:22">
      <c r="A10" s="84"/>
      <c r="B10" s="95" t="s">
        <v>78</v>
      </c>
      <c r="C10" s="147" t="s">
        <v>1</v>
      </c>
      <c r="D10" s="147"/>
      <c r="E10" s="147"/>
      <c r="F10" s="147"/>
      <c r="G10" s="147"/>
      <c r="H10" s="147" t="s">
        <v>2</v>
      </c>
      <c r="I10" s="147"/>
      <c r="J10" s="147"/>
      <c r="K10" s="143" t="s">
        <v>0</v>
      </c>
      <c r="L10" s="7"/>
      <c r="M10" s="59"/>
      <c r="N10" s="33" t="s">
        <v>107</v>
      </c>
      <c r="O10" s="34"/>
      <c r="P10" s="7"/>
      <c r="Q10" s="7"/>
      <c r="R10" s="7"/>
      <c r="S10" s="7"/>
    </row>
    <row r="11" spans="1:22">
      <c r="A11" s="84"/>
      <c r="B11" s="95" t="s">
        <v>80</v>
      </c>
      <c r="C11" s="146" t="s">
        <v>71</v>
      </c>
      <c r="D11" s="146"/>
      <c r="E11" s="146"/>
      <c r="F11" s="96" t="s">
        <v>73</v>
      </c>
      <c r="G11" s="150" t="s">
        <v>74</v>
      </c>
      <c r="H11" s="96" t="s">
        <v>71</v>
      </c>
      <c r="I11" s="148" t="s">
        <v>76</v>
      </c>
      <c r="J11" s="149"/>
      <c r="K11" s="144"/>
      <c r="L11" s="7"/>
      <c r="M11" s="30"/>
      <c r="N11" s="33" t="s">
        <v>108</v>
      </c>
      <c r="O11" s="34"/>
      <c r="P11" s="7"/>
      <c r="Q11" s="7"/>
      <c r="R11" s="7"/>
      <c r="S11" s="7"/>
    </row>
    <row r="12" spans="1:22">
      <c r="A12" s="84"/>
      <c r="B12" s="95" t="s">
        <v>77</v>
      </c>
      <c r="C12" s="96" t="s">
        <v>70</v>
      </c>
      <c r="D12" s="96" t="s">
        <v>72</v>
      </c>
      <c r="E12" s="96" t="s">
        <v>75</v>
      </c>
      <c r="F12" s="96" t="s">
        <v>70</v>
      </c>
      <c r="G12" s="151"/>
      <c r="H12" s="146" t="s">
        <v>70</v>
      </c>
      <c r="I12" s="146"/>
      <c r="J12" s="96" t="s">
        <v>72</v>
      </c>
      <c r="K12" s="145"/>
      <c r="L12" s="7"/>
      <c r="M12" s="31"/>
      <c r="N12" s="33" t="s">
        <v>109</v>
      </c>
      <c r="O12" s="34"/>
      <c r="P12" s="7"/>
      <c r="Q12" s="7"/>
      <c r="R12" s="7"/>
      <c r="S12" s="7"/>
    </row>
    <row r="13" spans="1:22" ht="18.75" customHeight="1">
      <c r="A13" s="85"/>
      <c r="B13" s="97" t="s">
        <v>79</v>
      </c>
      <c r="C13" s="86">
        <v>44607.5</v>
      </c>
      <c r="D13" s="86">
        <v>381.11111111111109</v>
      </c>
      <c r="E13" s="86">
        <v>0</v>
      </c>
      <c r="F13" s="86">
        <v>0</v>
      </c>
      <c r="G13" s="86">
        <v>112586.11111111111</v>
      </c>
      <c r="H13" s="86">
        <v>5221.1111111111113</v>
      </c>
      <c r="I13" s="86">
        <v>0</v>
      </c>
      <c r="J13" s="86">
        <v>0</v>
      </c>
      <c r="K13" s="86">
        <f>SUM(C13:J13)</f>
        <v>162795.83333333334</v>
      </c>
      <c r="L13" s="7"/>
      <c r="M13" s="7"/>
      <c r="N13" s="7"/>
      <c r="O13" s="7"/>
      <c r="P13" s="7"/>
      <c r="Q13" s="7"/>
      <c r="R13" s="7"/>
      <c r="S13" s="7"/>
    </row>
    <row r="14" spans="1:22">
      <c r="A14" s="85"/>
      <c r="B14" s="98"/>
      <c r="C14" s="99">
        <f>C13*3.6</f>
        <v>160587</v>
      </c>
      <c r="D14" s="99">
        <f t="shared" ref="D14:J14" si="0">D13*3.6</f>
        <v>1372</v>
      </c>
      <c r="E14" s="99">
        <f t="shared" si="0"/>
        <v>0</v>
      </c>
      <c r="F14" s="99">
        <f t="shared" si="0"/>
        <v>0</v>
      </c>
      <c r="G14" s="99">
        <f t="shared" si="0"/>
        <v>405310</v>
      </c>
      <c r="H14" s="99">
        <f t="shared" si="0"/>
        <v>18796</v>
      </c>
      <c r="I14" s="99">
        <f t="shared" si="0"/>
        <v>0</v>
      </c>
      <c r="J14" s="99">
        <f t="shared" si="0"/>
        <v>0</v>
      </c>
      <c r="K14" s="99">
        <f>SUM(C14:J14)</f>
        <v>586065</v>
      </c>
      <c r="L14" s="100"/>
      <c r="M14" s="7"/>
      <c r="N14" s="7"/>
      <c r="O14" s="7"/>
      <c r="P14" s="7"/>
      <c r="Q14" s="7"/>
      <c r="R14" s="7"/>
      <c r="S14" s="7"/>
    </row>
    <row r="15" spans="1:22" ht="12.75" customHeight="1">
      <c r="A15" s="85"/>
      <c r="B15" s="98" t="s">
        <v>87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7"/>
      <c r="M15" s="7"/>
      <c r="N15" s="7"/>
      <c r="O15" s="7"/>
      <c r="P15" s="7"/>
      <c r="Q15" s="7"/>
      <c r="R15" s="7"/>
      <c r="S15" s="7"/>
    </row>
    <row r="16" spans="1:22" ht="12.75" customHeight="1">
      <c r="A16" s="85"/>
      <c r="B16" s="102" t="s">
        <v>63</v>
      </c>
      <c r="C16" s="67" t="s">
        <v>89</v>
      </c>
      <c r="D16" s="101"/>
      <c r="E16" s="101"/>
      <c r="F16" s="101"/>
      <c r="G16" s="101"/>
      <c r="H16" s="101"/>
      <c r="I16" s="101"/>
      <c r="J16" s="101"/>
      <c r="K16" s="101"/>
      <c r="L16" s="7"/>
      <c r="M16" s="7"/>
      <c r="N16" s="7"/>
      <c r="O16" s="7"/>
      <c r="P16" s="7"/>
      <c r="Q16" s="7"/>
      <c r="R16" s="7"/>
      <c r="S16" s="7"/>
    </row>
    <row r="17" spans="1:19" ht="12.75" customHeight="1">
      <c r="A17" s="85"/>
      <c r="B17" s="102" t="s">
        <v>65</v>
      </c>
      <c r="C17" s="67" t="s">
        <v>90</v>
      </c>
      <c r="D17" s="101"/>
      <c r="E17" s="101"/>
      <c r="F17" s="101"/>
      <c r="G17" s="101"/>
      <c r="H17" s="101"/>
      <c r="I17" s="101"/>
      <c r="J17" s="101"/>
      <c r="K17" s="101"/>
      <c r="L17" s="7"/>
      <c r="M17" s="7"/>
      <c r="N17" s="7"/>
      <c r="O17" s="7"/>
      <c r="P17" s="7"/>
      <c r="Q17" s="7"/>
      <c r="R17" s="7"/>
      <c r="S17" s="7"/>
    </row>
    <row r="18" spans="1:19" ht="12.75" customHeight="1">
      <c r="A18" s="85"/>
      <c r="B18" s="102" t="s">
        <v>66</v>
      </c>
      <c r="C18" s="67" t="s">
        <v>91</v>
      </c>
      <c r="D18" s="101"/>
      <c r="E18" s="101"/>
      <c r="F18" s="101"/>
      <c r="G18" s="101"/>
      <c r="H18" s="101"/>
      <c r="I18" s="101"/>
      <c r="J18" s="101"/>
      <c r="K18" s="101"/>
      <c r="L18" s="7"/>
      <c r="M18" s="7"/>
      <c r="N18" s="7"/>
      <c r="O18" s="7"/>
      <c r="P18" s="7"/>
      <c r="Q18" s="7"/>
      <c r="R18" s="7"/>
      <c r="S18" s="7"/>
    </row>
    <row r="19" spans="1:19" ht="12.75" customHeight="1">
      <c r="A19" s="85"/>
      <c r="B19" s="102" t="s">
        <v>3</v>
      </c>
      <c r="C19" s="67" t="s">
        <v>92</v>
      </c>
      <c r="D19" s="101"/>
      <c r="E19" s="101"/>
      <c r="F19" s="101"/>
      <c r="G19" s="101"/>
      <c r="H19" s="101"/>
      <c r="I19" s="101"/>
      <c r="J19" s="101"/>
      <c r="K19" s="101"/>
      <c r="L19" s="7"/>
      <c r="M19" s="7"/>
      <c r="N19" s="7"/>
      <c r="O19" s="7"/>
      <c r="P19" s="7"/>
      <c r="Q19" s="7"/>
      <c r="R19" s="7"/>
      <c r="S19" s="7"/>
    </row>
    <row r="20" spans="1:19" ht="12.75" customHeight="1">
      <c r="A20" s="85"/>
      <c r="B20" s="102" t="s">
        <v>4</v>
      </c>
      <c r="C20" s="67" t="s">
        <v>93</v>
      </c>
      <c r="D20" s="101"/>
      <c r="E20" s="101"/>
      <c r="F20" s="101"/>
      <c r="G20" s="101"/>
      <c r="H20" s="101"/>
      <c r="I20" s="101"/>
      <c r="J20" s="101"/>
      <c r="K20" s="101"/>
      <c r="L20" s="7"/>
      <c r="M20" s="7"/>
      <c r="N20" s="7"/>
      <c r="O20" s="7"/>
      <c r="P20" s="7"/>
      <c r="Q20" s="7"/>
      <c r="R20" s="7"/>
      <c r="S20" s="7"/>
    </row>
    <row r="21" spans="1:19" ht="12.75" customHeight="1">
      <c r="A21" s="85"/>
      <c r="B21" s="102" t="s">
        <v>67</v>
      </c>
      <c r="C21" s="67" t="s">
        <v>94</v>
      </c>
      <c r="D21" s="101"/>
      <c r="E21" s="101"/>
      <c r="F21" s="101"/>
      <c r="G21" s="101"/>
      <c r="H21" s="101"/>
      <c r="I21" s="101"/>
      <c r="J21" s="101"/>
      <c r="K21" s="101"/>
      <c r="L21" s="7"/>
      <c r="M21" s="7"/>
      <c r="N21" s="7"/>
      <c r="O21" s="7"/>
      <c r="P21" s="7"/>
      <c r="Q21" s="7"/>
      <c r="R21" s="7"/>
      <c r="S21" s="7"/>
    </row>
    <row r="22" spans="1:19" ht="12.75" customHeight="1">
      <c r="A22" s="85"/>
      <c r="B22" s="102" t="s">
        <v>69</v>
      </c>
      <c r="C22" s="67" t="s">
        <v>95</v>
      </c>
      <c r="D22" s="101"/>
      <c r="E22" s="101"/>
      <c r="F22" s="101"/>
      <c r="G22" s="101"/>
      <c r="H22" s="101"/>
      <c r="I22" s="101"/>
      <c r="J22" s="101"/>
      <c r="K22" s="101"/>
      <c r="L22" s="7"/>
      <c r="M22" s="7"/>
      <c r="N22" s="7"/>
      <c r="O22" s="7"/>
      <c r="P22" s="7"/>
      <c r="Q22" s="7"/>
      <c r="R22" s="7"/>
      <c r="S22" s="7"/>
    </row>
    <row r="23" spans="1:19" ht="12.75" customHeight="1">
      <c r="A23" s="85"/>
      <c r="B23" s="98"/>
      <c r="C23" s="101"/>
      <c r="D23" s="101"/>
      <c r="E23" s="101"/>
      <c r="F23" s="101"/>
      <c r="G23" s="101"/>
      <c r="H23" s="101"/>
      <c r="I23" s="101"/>
      <c r="J23" s="101"/>
      <c r="K23" s="101"/>
      <c r="L23" s="7"/>
      <c r="M23" s="7"/>
      <c r="N23" s="7"/>
      <c r="O23" s="7"/>
      <c r="P23" s="7"/>
      <c r="Q23" s="7"/>
      <c r="R23" s="7"/>
      <c r="S23" s="7"/>
    </row>
    <row r="24" spans="1:19" ht="15.75">
      <c r="B24" s="103" t="s">
        <v>3</v>
      </c>
      <c r="C24" s="104">
        <v>1.1200000000000001</v>
      </c>
      <c r="D24" s="105">
        <v>0.55000000000000004</v>
      </c>
      <c r="E24" s="105">
        <v>0.54</v>
      </c>
      <c r="F24" s="104">
        <v>0.6</v>
      </c>
      <c r="G24" s="104">
        <v>0</v>
      </c>
      <c r="H24" s="104">
        <v>1.1200000000000001</v>
      </c>
      <c r="I24" s="104">
        <v>0.6</v>
      </c>
      <c r="J24" s="105">
        <v>0.432</v>
      </c>
      <c r="K24" s="71" t="s">
        <v>96</v>
      </c>
      <c r="L24" s="7"/>
      <c r="M24" s="7"/>
      <c r="N24" s="7"/>
      <c r="O24" s="7"/>
      <c r="P24" s="7"/>
      <c r="Q24" s="7"/>
      <c r="R24" s="7"/>
      <c r="S24" s="7"/>
    </row>
    <row r="25" spans="1:19" ht="15.75">
      <c r="B25" s="103" t="s">
        <v>4</v>
      </c>
      <c r="C25" s="111">
        <f>C13/$K13</f>
        <v>0.27400885567300554</v>
      </c>
      <c r="D25" s="111">
        <f t="shared" ref="D25:J25" si="1">D13/$K13</f>
        <v>2.341037256959552E-3</v>
      </c>
      <c r="E25" s="111">
        <f t="shared" si="1"/>
        <v>0</v>
      </c>
      <c r="F25" s="111">
        <f t="shared" si="1"/>
        <v>0</v>
      </c>
      <c r="G25" s="111">
        <f t="shared" si="1"/>
        <v>0.69157857916783971</v>
      </c>
      <c r="H25" s="111">
        <f t="shared" si="1"/>
        <v>3.2071527902195147E-2</v>
      </c>
      <c r="I25" s="111">
        <f t="shared" si="1"/>
        <v>0</v>
      </c>
      <c r="J25" s="111">
        <f t="shared" si="1"/>
        <v>0</v>
      </c>
      <c r="K25" s="7"/>
      <c r="L25" s="7"/>
      <c r="M25" s="7"/>
      <c r="N25" s="7"/>
      <c r="O25" s="7"/>
      <c r="P25" s="7"/>
      <c r="Q25" s="7"/>
      <c r="R25" s="7"/>
      <c r="S25" s="7"/>
    </row>
    <row r="26" spans="1:19" ht="15.75">
      <c r="B26" s="103" t="s">
        <v>67</v>
      </c>
      <c r="C26" s="104">
        <v>0</v>
      </c>
      <c r="D26" s="105">
        <v>0</v>
      </c>
      <c r="E26" s="105">
        <v>0</v>
      </c>
      <c r="F26" s="104">
        <v>1</v>
      </c>
      <c r="G26" s="104">
        <v>1</v>
      </c>
      <c r="H26" s="104">
        <v>0</v>
      </c>
      <c r="I26" s="104">
        <v>1</v>
      </c>
      <c r="J26" s="105">
        <v>1</v>
      </c>
      <c r="K26" s="67" t="s">
        <v>98</v>
      </c>
      <c r="L26" s="7"/>
      <c r="M26" s="7"/>
      <c r="N26" s="7"/>
      <c r="O26" s="7"/>
      <c r="P26" s="7"/>
      <c r="Q26" s="7"/>
      <c r="R26" s="7"/>
      <c r="S26" s="7"/>
    </row>
    <row r="27" spans="1:19">
      <c r="B27" s="106"/>
      <c r="C27" s="107"/>
      <c r="D27" s="108"/>
      <c r="E27" s="108"/>
      <c r="F27" s="107"/>
      <c r="G27" s="107"/>
      <c r="H27" s="107"/>
      <c r="I27" s="107"/>
      <c r="J27" s="108"/>
      <c r="K27" s="67"/>
      <c r="L27" s="7"/>
      <c r="M27" s="7"/>
      <c r="N27" s="7"/>
      <c r="O27" s="7"/>
      <c r="P27" s="7"/>
      <c r="Q27" s="7"/>
      <c r="R27" s="7"/>
      <c r="S27" s="7"/>
    </row>
    <row r="28" spans="1:19">
      <c r="B28" s="10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4.25">
      <c r="B29" s="89" t="s">
        <v>83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>
      <c r="B32" s="7"/>
      <c r="C32" s="7"/>
      <c r="D32" s="7"/>
      <c r="E32" s="7"/>
      <c r="F32" s="7"/>
      <c r="G32" s="71" t="s">
        <v>105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>
      <c r="B35" s="7"/>
      <c r="C35" s="103" t="s">
        <v>63</v>
      </c>
      <c r="D35" s="109">
        <v>0.15</v>
      </c>
      <c r="E35" s="67" t="s">
        <v>99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9" ht="15.75">
      <c r="B36" s="7"/>
      <c r="C36" s="103" t="s">
        <v>65</v>
      </c>
      <c r="D36" s="104">
        <v>2.5</v>
      </c>
      <c r="E36" s="67" t="s">
        <v>100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2:19" ht="15.75">
      <c r="B37" s="7"/>
      <c r="C37" s="103" t="s">
        <v>66</v>
      </c>
      <c r="D37" s="35">
        <f>IF(K13&gt;=139000,0.006,IF(AND(K13&gt;=27800,139000&gt;K13),0.008,0.011))</f>
        <v>6.0000000000000001E-3</v>
      </c>
      <c r="E37" s="67" t="s">
        <v>101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5.75">
      <c r="B38" s="7"/>
      <c r="C38" s="103" t="s">
        <v>3</v>
      </c>
      <c r="D38" s="109" t="s">
        <v>5</v>
      </c>
      <c r="E38" s="71"/>
      <c r="F38" s="6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5.75">
      <c r="B39" s="7"/>
      <c r="C39" s="103" t="s">
        <v>4</v>
      </c>
      <c r="D39" s="37" t="s">
        <v>5</v>
      </c>
      <c r="E39" s="7"/>
      <c r="F39" s="6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2:19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2:19" ht="18.75" customHeight="1">
      <c r="B41" s="7"/>
      <c r="C41" s="24" t="s">
        <v>64</v>
      </c>
      <c r="D41" s="25">
        <f>(1/(1-D35))*(D36*D37+SUMPRODUCT(C24:J24,C25:J25))</f>
        <v>0.42246776481829718</v>
      </c>
      <c r="E41" s="7"/>
      <c r="F41" s="107"/>
      <c r="G41" s="107"/>
      <c r="H41" s="10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2:19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2:19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9" ht="14.25">
      <c r="B44" s="89" t="s">
        <v>82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2:19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2:19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2:19">
      <c r="B47" s="7"/>
      <c r="C47" s="7"/>
      <c r="D47" s="7"/>
      <c r="E47" s="7"/>
      <c r="F47" s="7"/>
      <c r="G47" s="71" t="s">
        <v>106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2:1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ht="15.75">
      <c r="B50" s="7"/>
      <c r="C50" s="103" t="s">
        <v>4</v>
      </c>
      <c r="D50" s="37" t="s">
        <v>5</v>
      </c>
      <c r="E50" s="7"/>
      <c r="F50" s="6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ht="15.75">
      <c r="B51" s="7"/>
      <c r="C51" s="103" t="s">
        <v>67</v>
      </c>
      <c r="D51" s="109" t="s">
        <v>5</v>
      </c>
      <c r="E51" s="67"/>
      <c r="F51" s="6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2:19" ht="15.75">
      <c r="B52" s="7"/>
      <c r="C52" s="103" t="s">
        <v>66</v>
      </c>
      <c r="D52" s="35">
        <f>D37</f>
        <v>6.0000000000000001E-3</v>
      </c>
      <c r="E52" s="67" t="s">
        <v>101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15.75">
      <c r="B53" s="7"/>
      <c r="C53" s="103" t="s">
        <v>69</v>
      </c>
      <c r="D53" s="104">
        <v>0.1</v>
      </c>
      <c r="E53" s="67" t="s">
        <v>102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2:19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2:19" ht="18.75" customHeight="1">
      <c r="B55" s="7"/>
      <c r="C55" s="24" t="s">
        <v>68</v>
      </c>
      <c r="D55" s="25">
        <f>(SUMPRODUCT(C25:J25,C26:J26)+(D52*D53))/(1+D52)</f>
        <v>0.68805027750282277</v>
      </c>
      <c r="E55" s="7"/>
      <c r="F55" s="107"/>
      <c r="G55" s="107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2:19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</sheetData>
  <sheetProtection algorithmName="SHA-512" hashValue="U35z0uMaQO6xxxICPtirkklkXV6eO/10Yx4Vdda5R9PcV6OOD1oBtDTf3dHawRvujkBYtiWk+io0748GRj68cw==" saltValue="EeKJNu/Tw5C4y4DFzL332w==" spinCount="100000" sheet="1" objects="1" scenarios="1"/>
  <protectedRanges>
    <protectedRange sqref="C13:J14" name="MWh és GJ adatok"/>
  </protectedRanges>
  <mergeCells count="11">
    <mergeCell ref="B3:S3"/>
    <mergeCell ref="B2:S2"/>
    <mergeCell ref="B1:S1"/>
    <mergeCell ref="B9:K9"/>
    <mergeCell ref="K10:K12"/>
    <mergeCell ref="H12:I12"/>
    <mergeCell ref="C10:G10"/>
    <mergeCell ref="H10:J10"/>
    <mergeCell ref="C11:E11"/>
    <mergeCell ref="I11:J11"/>
    <mergeCell ref="G11:G12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117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73"/>
      <c r="R5" s="88"/>
      <c r="S5" s="88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73"/>
      <c r="R6" s="88"/>
      <c r="S6" s="88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73"/>
      <c r="R7" s="88"/>
      <c r="S7" s="88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19678.055555555555</v>
      </c>
      <c r="E13" s="62">
        <v>0</v>
      </c>
      <c r="F13" s="62">
        <v>0</v>
      </c>
      <c r="G13" s="62">
        <v>0</v>
      </c>
      <c r="H13" s="62">
        <v>12914.518797222223</v>
      </c>
      <c r="I13" s="62">
        <v>0</v>
      </c>
      <c r="J13" s="62">
        <v>0</v>
      </c>
      <c r="K13" s="62">
        <f>SUM(C13:J13)</f>
        <v>32592.574352777778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70841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46492.267670000001</v>
      </c>
      <c r="I14" s="64">
        <f t="shared" si="0"/>
        <v>0</v>
      </c>
      <c r="J14" s="64">
        <f t="shared" si="0"/>
        <v>0</v>
      </c>
      <c r="K14" s="64">
        <f>SUM(C14:J14)</f>
        <v>117333.26767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59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0.60375886060925554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0.39624113939074446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8.0000000000000002E-3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0.9363028817090876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8.0000000000000002E-3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7.9365079365079365E-4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H6Ulyxz7YR8b/AgblMEwWkc2Tzh7qfBYS/V4NZ6pVxdslQTrDIBTlmA9NaaAoGzfXn70AC6ic998NqzaeDKSJw==" saltValue="WgkpFg5wfCgWnZ5jXdMD3g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118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6575</v>
      </c>
      <c r="E13" s="62">
        <v>0</v>
      </c>
      <c r="F13" s="62">
        <v>0</v>
      </c>
      <c r="G13" s="62">
        <v>0</v>
      </c>
      <c r="H13" s="62">
        <v>8219.3858500000024</v>
      </c>
      <c r="I13" s="62">
        <v>0</v>
      </c>
      <c r="J13" s="62">
        <v>0</v>
      </c>
      <c r="K13" s="62">
        <f>SUM(C13:J13)</f>
        <v>14794.385850000002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23670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29589.78906000001</v>
      </c>
      <c r="I14" s="64">
        <f t="shared" si="0"/>
        <v>0</v>
      </c>
      <c r="J14" s="64">
        <f t="shared" si="0"/>
        <v>0</v>
      </c>
      <c r="K14" s="64">
        <f>SUM(C14:J14)</f>
        <v>53259.78906000001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0.72</v>
      </c>
      <c r="E24" s="69">
        <v>0.54</v>
      </c>
      <c r="F24" s="59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0.4444253426038634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0.55557465739613654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1.1408586623040644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1.0880316518298715E-3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yC9fizVZJicuNqqHCWZiKz/IJZJPJdUItVB/ehBE6I0D2PS4/VYUQmhcI26VVCKECVuWTlpNJ6Ez/h32ZxX9Cw==" saltValue="oONbdKKZIOMIkA/AOunYOQ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119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0</v>
      </c>
      <c r="E13" s="62">
        <v>0</v>
      </c>
      <c r="F13" s="62">
        <v>4892.5</v>
      </c>
      <c r="G13" s="62">
        <v>0</v>
      </c>
      <c r="H13" s="62">
        <v>8028.2200305555543</v>
      </c>
      <c r="I13" s="62">
        <v>0</v>
      </c>
      <c r="J13" s="62">
        <v>0</v>
      </c>
      <c r="K13" s="62">
        <f>SUM(C13:J13)</f>
        <v>12920.720030555554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0</v>
      </c>
      <c r="E14" s="64">
        <f t="shared" si="0"/>
        <v>0</v>
      </c>
      <c r="F14" s="64">
        <f t="shared" si="0"/>
        <v>17613</v>
      </c>
      <c r="G14" s="64">
        <f t="shared" si="0"/>
        <v>0</v>
      </c>
      <c r="H14" s="64">
        <f t="shared" si="0"/>
        <v>28901.592109999998</v>
      </c>
      <c r="I14" s="64">
        <f t="shared" si="0"/>
        <v>0</v>
      </c>
      <c r="J14" s="64">
        <f t="shared" si="0"/>
        <v>0</v>
      </c>
      <c r="K14" s="64">
        <f>SUM(C14:J14)</f>
        <v>46514.592109999998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70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</v>
      </c>
      <c r="E25" s="110">
        <f t="shared" si="1"/>
        <v>0</v>
      </c>
      <c r="F25" s="110">
        <f t="shared" si="1"/>
        <v>0.37865536815517831</v>
      </c>
      <c r="G25" s="110">
        <f t="shared" si="1"/>
        <v>0</v>
      </c>
      <c r="H25" s="110">
        <f t="shared" si="1"/>
        <v>0.62134463184482169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1.1183520100697735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0.37562350955012697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igThGvyY4RcCWMFyOKHQbgPyVxty5Cq+1j9TzF0mAdIqzJIhlZjUXCZ1WXG6yLhSAtpIkoAbN28k0ugWZA+Mvg==" saltValue="IbydphLdL8KuzPcta4XRjw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120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666.08984444444445</v>
      </c>
      <c r="I13" s="62">
        <v>0</v>
      </c>
      <c r="J13" s="62">
        <v>0</v>
      </c>
      <c r="K13" s="62">
        <f>SUM(C13:J13)</f>
        <v>666.08984444444445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2397.92344</v>
      </c>
      <c r="I14" s="64">
        <f t="shared" si="0"/>
        <v>0</v>
      </c>
      <c r="J14" s="64">
        <f t="shared" si="0"/>
        <v>0</v>
      </c>
      <c r="K14" s="64">
        <f>SUM(C14:J14)</f>
        <v>2397.92344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70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1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1.3500000000000003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1.0880316518298715E-3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kMyiF25V0jk6THQu4SuUziMMwxdOwmthmFUlU2vloEfbEbOQTdPKX8JzcHENq8p95XzNzitaszbJUkEwDHQjiA==" saltValue="PtHaRNkW7Hjz1kbS+MagWw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 fitToPage="1"/>
  </sheetPr>
  <dimension ref="A1:U56"/>
  <sheetViews>
    <sheetView zoomScaleNormal="100" workbookViewId="0"/>
  </sheetViews>
  <sheetFormatPr defaultRowHeight="12.75"/>
  <cols>
    <col min="1" max="1" width="9.140625" style="75" customWidth="1"/>
    <col min="2" max="2" width="20.7109375" style="75" bestFit="1" customWidth="1"/>
    <col min="3" max="9" width="11.140625" style="75" customWidth="1"/>
    <col min="10" max="10" width="11" style="75" customWidth="1"/>
    <col min="11" max="11" width="11.140625" style="75" customWidth="1"/>
    <col min="12" max="16384" width="9.140625" style="75"/>
  </cols>
  <sheetData>
    <row r="1" spans="1:21" ht="18.75">
      <c r="B1" s="123" t="s">
        <v>84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6"/>
      <c r="U1" s="76"/>
    </row>
    <row r="2" spans="1:21" ht="18.75">
      <c r="B2" s="123" t="s">
        <v>103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76"/>
      <c r="U2" s="76"/>
    </row>
    <row r="3" spans="1:21" ht="15" customHeight="1">
      <c r="B3" s="141" t="str">
        <f>Összesítő!A3</f>
        <v xml:space="preserve"> 2019.11.29-től hatályos 7/2006. (V. 24.) TNM rendelet 7. sz. melléklete szerint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77"/>
      <c r="U3" s="77"/>
    </row>
    <row r="4" spans="1:21">
      <c r="A4" s="78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>
      <c r="A5" s="78"/>
      <c r="B5" s="52" t="s">
        <v>85</v>
      </c>
      <c r="C5" s="53" t="s">
        <v>121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>
      <c r="A6" s="78"/>
      <c r="B6" s="52" t="s">
        <v>81</v>
      </c>
      <c r="C6" s="54" t="str">
        <f>Összesítő!A2</f>
        <v>2019.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12.75" customHeight="1">
      <c r="A7" s="78"/>
      <c r="B7" s="55"/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21">
      <c r="A8" s="78"/>
      <c r="B8" s="52" t="s">
        <v>86</v>
      </c>
      <c r="C8" s="57"/>
      <c r="D8" s="57"/>
      <c r="E8" s="57"/>
      <c r="F8" s="57"/>
      <c r="G8" s="57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</row>
    <row r="9" spans="1:21" ht="18.75" customHeight="1">
      <c r="A9" s="78"/>
      <c r="B9" s="129" t="s">
        <v>88</v>
      </c>
      <c r="C9" s="130"/>
      <c r="D9" s="130"/>
      <c r="E9" s="130"/>
      <c r="F9" s="130"/>
      <c r="G9" s="130"/>
      <c r="H9" s="130"/>
      <c r="I9" s="130"/>
      <c r="J9" s="130"/>
      <c r="K9" s="131"/>
      <c r="L9" s="51"/>
      <c r="M9" s="51"/>
      <c r="N9" s="51"/>
      <c r="O9" s="51"/>
      <c r="P9" s="51"/>
      <c r="Q9" s="51"/>
      <c r="R9" s="51"/>
      <c r="S9" s="51"/>
    </row>
    <row r="10" spans="1:21">
      <c r="A10" s="79"/>
      <c r="B10" s="58" t="s">
        <v>78</v>
      </c>
      <c r="C10" s="136" t="s">
        <v>1</v>
      </c>
      <c r="D10" s="136"/>
      <c r="E10" s="136"/>
      <c r="F10" s="136"/>
      <c r="G10" s="136"/>
      <c r="H10" s="136" t="s">
        <v>2</v>
      </c>
      <c r="I10" s="136"/>
      <c r="J10" s="136"/>
      <c r="K10" s="132" t="s">
        <v>0</v>
      </c>
      <c r="L10" s="51"/>
      <c r="M10" s="59"/>
      <c r="N10" s="33" t="s">
        <v>107</v>
      </c>
      <c r="O10" s="34"/>
      <c r="P10" s="51"/>
      <c r="Q10" s="51"/>
      <c r="R10" s="51"/>
      <c r="S10" s="51"/>
    </row>
    <row r="11" spans="1:21">
      <c r="A11" s="79"/>
      <c r="B11" s="58" t="s">
        <v>80</v>
      </c>
      <c r="C11" s="135" t="s">
        <v>71</v>
      </c>
      <c r="D11" s="135"/>
      <c r="E11" s="135"/>
      <c r="F11" s="60" t="s">
        <v>73</v>
      </c>
      <c r="G11" s="139" t="s">
        <v>74</v>
      </c>
      <c r="H11" s="60" t="s">
        <v>71</v>
      </c>
      <c r="I11" s="137" t="s">
        <v>76</v>
      </c>
      <c r="J11" s="138"/>
      <c r="K11" s="133"/>
      <c r="L11" s="51"/>
      <c r="M11" s="30"/>
      <c r="N11" s="33" t="s">
        <v>108</v>
      </c>
      <c r="O11" s="34"/>
      <c r="P11" s="51"/>
      <c r="Q11" s="51"/>
      <c r="R11" s="51"/>
      <c r="S11" s="51"/>
    </row>
    <row r="12" spans="1:21">
      <c r="A12" s="79"/>
      <c r="B12" s="58" t="s">
        <v>77</v>
      </c>
      <c r="C12" s="60" t="s">
        <v>70</v>
      </c>
      <c r="D12" s="60" t="s">
        <v>72</v>
      </c>
      <c r="E12" s="60" t="s">
        <v>75</v>
      </c>
      <c r="F12" s="60" t="s">
        <v>70</v>
      </c>
      <c r="G12" s="140"/>
      <c r="H12" s="135" t="s">
        <v>70</v>
      </c>
      <c r="I12" s="135"/>
      <c r="J12" s="60" t="s">
        <v>72</v>
      </c>
      <c r="K12" s="134"/>
      <c r="L12" s="51"/>
      <c r="M12" s="31"/>
      <c r="N12" s="33" t="s">
        <v>109</v>
      </c>
      <c r="O12" s="34"/>
      <c r="P12" s="51"/>
      <c r="Q12" s="51"/>
      <c r="R12" s="51"/>
      <c r="S12" s="51"/>
    </row>
    <row r="13" spans="1:21" ht="18.75" customHeight="1">
      <c r="A13" s="80"/>
      <c r="B13" s="61" t="s">
        <v>79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459.18585833333339</v>
      </c>
      <c r="I13" s="62">
        <v>0</v>
      </c>
      <c r="J13" s="62">
        <v>0</v>
      </c>
      <c r="K13" s="62">
        <f>SUM(C13:J13)</f>
        <v>459.18585833333339</v>
      </c>
      <c r="L13" s="51"/>
      <c r="M13" s="51"/>
      <c r="N13" s="51"/>
      <c r="O13" s="51"/>
      <c r="P13" s="51"/>
      <c r="Q13" s="51"/>
      <c r="R13" s="51"/>
      <c r="S13" s="51"/>
    </row>
    <row r="14" spans="1:21">
      <c r="A14" s="80"/>
      <c r="B14" s="63"/>
      <c r="C14" s="64">
        <f>C13*3.6</f>
        <v>0</v>
      </c>
      <c r="D14" s="64">
        <f t="shared" ref="D14:J14" si="0">D13*3.6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4">
        <f t="shared" si="0"/>
        <v>1653.0690900000002</v>
      </c>
      <c r="I14" s="64">
        <f t="shared" si="0"/>
        <v>0</v>
      </c>
      <c r="J14" s="64">
        <f t="shared" si="0"/>
        <v>0</v>
      </c>
      <c r="K14" s="64">
        <f>SUM(C14:J14)</f>
        <v>1653.0690900000002</v>
      </c>
      <c r="L14" s="51"/>
      <c r="M14" s="51"/>
      <c r="N14" s="51"/>
      <c r="O14" s="51"/>
      <c r="P14" s="51"/>
      <c r="Q14" s="51"/>
      <c r="R14" s="51"/>
      <c r="S14" s="51"/>
    </row>
    <row r="15" spans="1:21" ht="12.75" customHeight="1">
      <c r="A15" s="80"/>
      <c r="B15" s="63" t="s">
        <v>87</v>
      </c>
      <c r="C15" s="65"/>
      <c r="D15" s="65"/>
      <c r="E15" s="65"/>
      <c r="F15" s="65"/>
      <c r="G15" s="65"/>
      <c r="H15" s="65"/>
      <c r="I15" s="65"/>
      <c r="J15" s="65"/>
      <c r="K15" s="65"/>
      <c r="L15" s="51"/>
      <c r="M15" s="51"/>
      <c r="N15" s="51"/>
      <c r="O15" s="51"/>
      <c r="P15" s="51"/>
      <c r="Q15" s="51"/>
      <c r="R15" s="51"/>
      <c r="S15" s="51"/>
    </row>
    <row r="16" spans="1:21" ht="12.75" customHeight="1">
      <c r="A16" s="80"/>
      <c r="B16" s="66" t="s">
        <v>63</v>
      </c>
      <c r="C16" s="67" t="s">
        <v>89</v>
      </c>
      <c r="D16" s="65"/>
      <c r="E16" s="65"/>
      <c r="F16" s="65"/>
      <c r="G16" s="65"/>
      <c r="H16" s="65"/>
      <c r="I16" s="65"/>
      <c r="J16" s="65"/>
      <c r="K16" s="65"/>
      <c r="L16" s="51"/>
      <c r="M16" s="51"/>
      <c r="N16" s="51"/>
      <c r="O16" s="51"/>
      <c r="P16" s="51"/>
      <c r="Q16" s="51"/>
      <c r="R16" s="51"/>
      <c r="S16" s="51"/>
    </row>
    <row r="17" spans="1:19" ht="12.75" customHeight="1">
      <c r="A17" s="80"/>
      <c r="B17" s="66" t="s">
        <v>65</v>
      </c>
      <c r="C17" s="67" t="s">
        <v>90</v>
      </c>
      <c r="D17" s="65"/>
      <c r="E17" s="65"/>
      <c r="F17" s="65"/>
      <c r="G17" s="65"/>
      <c r="H17" s="65"/>
      <c r="I17" s="65"/>
      <c r="J17" s="65"/>
      <c r="K17" s="65"/>
      <c r="L17" s="51"/>
      <c r="M17" s="51"/>
      <c r="N17" s="51"/>
      <c r="O17" s="51"/>
      <c r="P17" s="51"/>
      <c r="Q17" s="51"/>
      <c r="R17" s="51"/>
      <c r="S17" s="51"/>
    </row>
    <row r="18" spans="1:19" ht="12.75" customHeight="1">
      <c r="A18" s="80"/>
      <c r="B18" s="66" t="s">
        <v>66</v>
      </c>
      <c r="C18" s="67" t="s">
        <v>91</v>
      </c>
      <c r="D18" s="65"/>
      <c r="E18" s="65"/>
      <c r="F18" s="65"/>
      <c r="G18" s="65"/>
      <c r="H18" s="65"/>
      <c r="I18" s="65"/>
      <c r="J18" s="65"/>
      <c r="K18" s="65"/>
      <c r="L18" s="51"/>
      <c r="M18" s="51"/>
      <c r="N18" s="51"/>
      <c r="O18" s="51"/>
      <c r="P18" s="51"/>
      <c r="Q18" s="51"/>
      <c r="R18" s="51"/>
      <c r="S18" s="51"/>
    </row>
    <row r="19" spans="1:19" ht="12.75" customHeight="1">
      <c r="A19" s="80"/>
      <c r="B19" s="66" t="s">
        <v>3</v>
      </c>
      <c r="C19" s="67" t="s">
        <v>92</v>
      </c>
      <c r="D19" s="65"/>
      <c r="E19" s="65"/>
      <c r="F19" s="65"/>
      <c r="G19" s="65"/>
      <c r="H19" s="65"/>
      <c r="I19" s="65"/>
      <c r="J19" s="65"/>
      <c r="K19" s="65"/>
      <c r="L19" s="51"/>
      <c r="M19" s="51"/>
      <c r="N19" s="51"/>
      <c r="O19" s="51"/>
      <c r="P19" s="51"/>
      <c r="Q19" s="51"/>
      <c r="R19" s="51"/>
      <c r="S19" s="51"/>
    </row>
    <row r="20" spans="1:19" ht="12.75" customHeight="1">
      <c r="A20" s="80"/>
      <c r="B20" s="66" t="s">
        <v>4</v>
      </c>
      <c r="C20" s="67" t="s">
        <v>93</v>
      </c>
      <c r="D20" s="65"/>
      <c r="E20" s="65"/>
      <c r="F20" s="65"/>
      <c r="G20" s="65"/>
      <c r="H20" s="65"/>
      <c r="I20" s="65"/>
      <c r="J20" s="65"/>
      <c r="K20" s="65"/>
      <c r="L20" s="51"/>
      <c r="M20" s="51"/>
      <c r="N20" s="51"/>
      <c r="O20" s="51"/>
      <c r="P20" s="51"/>
      <c r="Q20" s="51"/>
      <c r="R20" s="51"/>
      <c r="S20" s="51"/>
    </row>
    <row r="21" spans="1:19" ht="12.75" customHeight="1">
      <c r="A21" s="80"/>
      <c r="B21" s="66" t="s">
        <v>67</v>
      </c>
      <c r="C21" s="67" t="s">
        <v>94</v>
      </c>
      <c r="D21" s="65"/>
      <c r="E21" s="65"/>
      <c r="F21" s="65"/>
      <c r="G21" s="65"/>
      <c r="H21" s="65"/>
      <c r="I21" s="65"/>
      <c r="J21" s="65"/>
      <c r="K21" s="65"/>
      <c r="L21" s="51"/>
      <c r="M21" s="51"/>
      <c r="N21" s="51"/>
      <c r="O21" s="51"/>
      <c r="P21" s="51"/>
      <c r="Q21" s="51"/>
      <c r="R21" s="51"/>
      <c r="S21" s="51"/>
    </row>
    <row r="22" spans="1:19" ht="12.75" customHeight="1">
      <c r="A22" s="80"/>
      <c r="B22" s="66" t="s">
        <v>69</v>
      </c>
      <c r="C22" s="67" t="s">
        <v>95</v>
      </c>
      <c r="D22" s="65"/>
      <c r="E22" s="65"/>
      <c r="F22" s="65"/>
      <c r="G22" s="65"/>
      <c r="H22" s="65"/>
      <c r="I22" s="65"/>
      <c r="J22" s="65"/>
      <c r="K22" s="65"/>
      <c r="L22" s="51"/>
      <c r="M22" s="51"/>
      <c r="N22" s="51"/>
      <c r="O22" s="51"/>
      <c r="P22" s="51"/>
      <c r="Q22" s="51"/>
      <c r="R22" s="51"/>
      <c r="S22" s="51"/>
    </row>
    <row r="23" spans="1:19" ht="12.75" customHeight="1">
      <c r="A23" s="80"/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51"/>
      <c r="M23" s="51"/>
      <c r="N23" s="51"/>
      <c r="O23" s="51"/>
      <c r="P23" s="51"/>
      <c r="Q23" s="51"/>
      <c r="R23" s="51"/>
      <c r="S23" s="51"/>
    </row>
    <row r="24" spans="1:19" ht="15.75">
      <c r="B24" s="68" t="s">
        <v>3</v>
      </c>
      <c r="C24" s="59">
        <v>1.1200000000000001</v>
      </c>
      <c r="D24" s="69">
        <v>0.55000000000000004</v>
      </c>
      <c r="E24" s="69">
        <v>0.54</v>
      </c>
      <c r="F24" s="70">
        <v>0.6</v>
      </c>
      <c r="G24" s="59">
        <v>0</v>
      </c>
      <c r="H24" s="59">
        <v>1.1200000000000001</v>
      </c>
      <c r="I24" s="59">
        <v>0.6</v>
      </c>
      <c r="J24" s="69">
        <v>0.432</v>
      </c>
      <c r="K24" s="71" t="s">
        <v>96</v>
      </c>
      <c r="L24" s="53"/>
      <c r="M24" s="51"/>
      <c r="N24" s="51"/>
      <c r="O24" s="51"/>
      <c r="P24" s="51"/>
      <c r="Q24" s="51"/>
      <c r="R24" s="51"/>
      <c r="S24" s="51"/>
    </row>
    <row r="25" spans="1:19" ht="15.75">
      <c r="B25" s="68" t="s">
        <v>4</v>
      </c>
      <c r="C25" s="110">
        <f>C13/$K13</f>
        <v>0</v>
      </c>
      <c r="D25" s="110">
        <f t="shared" ref="D25:J25" si="1">D13/$K13</f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1</v>
      </c>
      <c r="I25" s="110">
        <f t="shared" si="1"/>
        <v>0</v>
      </c>
      <c r="J25" s="110">
        <f t="shared" si="1"/>
        <v>0</v>
      </c>
      <c r="K25" s="7"/>
      <c r="L25" s="51"/>
      <c r="M25" s="51"/>
      <c r="N25" s="51"/>
      <c r="O25" s="51"/>
      <c r="P25" s="51"/>
      <c r="Q25" s="51"/>
      <c r="R25" s="51"/>
      <c r="S25" s="51"/>
    </row>
    <row r="26" spans="1:19" ht="15.75">
      <c r="B26" s="68" t="s">
        <v>67</v>
      </c>
      <c r="C26" s="59">
        <v>0</v>
      </c>
      <c r="D26" s="69">
        <v>0</v>
      </c>
      <c r="E26" s="69">
        <v>0</v>
      </c>
      <c r="F26" s="59">
        <v>1</v>
      </c>
      <c r="G26" s="59">
        <v>1</v>
      </c>
      <c r="H26" s="59">
        <v>0</v>
      </c>
      <c r="I26" s="59">
        <v>1</v>
      </c>
      <c r="J26" s="69">
        <v>1</v>
      </c>
      <c r="K26" s="67" t="s">
        <v>98</v>
      </c>
      <c r="L26" s="53"/>
      <c r="M26" s="51"/>
      <c r="N26" s="51"/>
      <c r="O26" s="51"/>
      <c r="P26" s="51"/>
      <c r="Q26" s="51"/>
      <c r="R26" s="51"/>
      <c r="S26" s="51"/>
    </row>
    <row r="27" spans="1:19">
      <c r="B27" s="72"/>
      <c r="C27" s="73"/>
      <c r="D27" s="74"/>
      <c r="E27" s="74"/>
      <c r="F27" s="73"/>
      <c r="G27" s="73"/>
      <c r="H27" s="73"/>
      <c r="I27" s="73"/>
      <c r="J27" s="74"/>
      <c r="K27" s="67"/>
      <c r="L27" s="53"/>
      <c r="M27" s="51"/>
      <c r="N27" s="51"/>
      <c r="O27" s="51"/>
      <c r="P27" s="51"/>
      <c r="Q27" s="51"/>
      <c r="R27" s="51"/>
      <c r="S27" s="51"/>
    </row>
    <row r="28" spans="1:19">
      <c r="B28" s="6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4.25">
      <c r="B29" s="52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>
      <c r="B32" s="51"/>
      <c r="C32" s="51"/>
      <c r="D32" s="51"/>
      <c r="E32" s="51"/>
      <c r="F32" s="51"/>
      <c r="G32" s="71" t="s">
        <v>105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19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2:19">
      <c r="B35" s="51"/>
      <c r="C35" s="68" t="s">
        <v>63</v>
      </c>
      <c r="D35" s="69">
        <v>0.15</v>
      </c>
      <c r="E35" s="67" t="s">
        <v>99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ht="15.75">
      <c r="B36" s="51"/>
      <c r="C36" s="68" t="s">
        <v>65</v>
      </c>
      <c r="D36" s="59">
        <v>2.5</v>
      </c>
      <c r="E36" s="67" t="s"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ht="15.75">
      <c r="B37" s="51"/>
      <c r="C37" s="68" t="s">
        <v>66</v>
      </c>
      <c r="D37" s="30">
        <f>IF(K13&gt;=139000,0.006,IF(AND(K13&gt;=27800,139000&gt;K13),0.008,0.011))</f>
        <v>1.0999999999999999E-2</v>
      </c>
      <c r="E37" s="67" t="s">
        <v>101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2:19" ht="15.75">
      <c r="B38" s="51"/>
      <c r="C38" s="68" t="s">
        <v>3</v>
      </c>
      <c r="D38" s="69" t="s">
        <v>5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19" ht="15.75">
      <c r="B39" s="51"/>
      <c r="C39" s="68" t="s">
        <v>4</v>
      </c>
      <c r="D39" s="36" t="s">
        <v>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2:19" ht="18.75" customHeight="1">
      <c r="B41" s="51"/>
      <c r="C41" s="26" t="s">
        <v>64</v>
      </c>
      <c r="D41" s="27">
        <f>(1/(1-D35))*(D36*D37+SUMPRODUCT(C24:J24,C25:J25))</f>
        <v>1.3500000000000003</v>
      </c>
      <c r="E41" s="51"/>
      <c r="F41" s="73"/>
      <c r="G41" s="73"/>
      <c r="H41" s="73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2:19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2:19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2:19" ht="14.25">
      <c r="B44" s="52" t="s">
        <v>82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2:19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2:19">
      <c r="B47" s="51"/>
      <c r="C47" s="51"/>
      <c r="D47" s="51"/>
      <c r="E47" s="51"/>
      <c r="F47" s="51"/>
      <c r="G47" s="71" t="s">
        <v>106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2:1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2:19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2:19" ht="15.75">
      <c r="B50" s="51"/>
      <c r="C50" s="68" t="s">
        <v>4</v>
      </c>
      <c r="D50" s="36" t="s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2:19" ht="15.75">
      <c r="B51" s="51"/>
      <c r="C51" s="68" t="s">
        <v>67</v>
      </c>
      <c r="D51" s="69" t="s">
        <v>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2:19" ht="15.75">
      <c r="B52" s="51"/>
      <c r="C52" s="68" t="s">
        <v>66</v>
      </c>
      <c r="D52" s="30">
        <f>D37</f>
        <v>1.0999999999999999E-2</v>
      </c>
      <c r="E52" s="67" t="s">
        <v>101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ht="15.75">
      <c r="B53" s="51"/>
      <c r="C53" s="68" t="s">
        <v>69</v>
      </c>
      <c r="D53" s="59">
        <v>0.1</v>
      </c>
      <c r="E53" s="67" t="s">
        <v>102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8.75" customHeight="1">
      <c r="B55" s="51"/>
      <c r="C55" s="26" t="s">
        <v>68</v>
      </c>
      <c r="D55" s="27">
        <f>(SUMPRODUCT(C25:J25,C26:J26)+(D52*D53))/(1+D52)</f>
        <v>1.0880316518298715E-3</v>
      </c>
      <c r="E55" s="51"/>
      <c r="F55" s="73"/>
      <c r="G55" s="73"/>
      <c r="H55" s="73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JmgyPHsHtgC+2766GNHmZ4pUh0D5pri+wnydXyWJo3fo7iovNk2E87d169Lgu/pHxTkk88TnbOoRnIR5MMsveg==" saltValue="UAMfM5r9WM3HLuqdj1nwNQ==" spinCount="100000" sheet="1" objects="1" scenarios="1"/>
  <protectedRanges>
    <protectedRange sqref="C13:J14" name="MWh és GJ adatok"/>
  </protectedRanges>
  <mergeCells count="11">
    <mergeCell ref="B9:K9"/>
    <mergeCell ref="B3:S3"/>
    <mergeCell ref="B2:S2"/>
    <mergeCell ref="B1:S1"/>
    <mergeCell ref="K10:K12"/>
    <mergeCell ref="H12:I12"/>
    <mergeCell ref="C10:G10"/>
    <mergeCell ref="H10:J10"/>
    <mergeCell ref="C11:E11"/>
    <mergeCell ref="I11:J11"/>
    <mergeCell ref="G11:G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13</vt:i4>
      </vt:variant>
    </vt:vector>
  </HeadingPairs>
  <TitlesOfParts>
    <vt:vector size="26" baseType="lpstr">
      <vt:lpstr>Összesítő</vt:lpstr>
      <vt:lpstr>Alaptáblák</vt:lpstr>
      <vt:lpstr>Belváros</vt:lpstr>
      <vt:lpstr>Avas</vt:lpstr>
      <vt:lpstr>Diósgyőr</vt:lpstr>
      <vt:lpstr>Bulgárföld</vt:lpstr>
      <vt:lpstr>Kilián</vt:lpstr>
      <vt:lpstr>10. sz. Iskola</vt:lpstr>
      <vt:lpstr>Csabai kapu</vt:lpstr>
      <vt:lpstr>HCM</vt:lpstr>
      <vt:lpstr>Kőrösi Csoma Sándor</vt:lpstr>
      <vt:lpstr>Komlóstető</vt:lpstr>
      <vt:lpstr>MIHŐ Összevont</vt:lpstr>
      <vt:lpstr>'10. sz. Iskola'!Nyomtatási_terület</vt:lpstr>
      <vt:lpstr>Alaptáblák!Nyomtatási_terület</vt:lpstr>
      <vt:lpstr>Avas!Nyomtatási_terület</vt:lpstr>
      <vt:lpstr>Belváros!Nyomtatási_terület</vt:lpstr>
      <vt:lpstr>Bulgárföld!Nyomtatási_terület</vt:lpstr>
      <vt:lpstr>'Csabai kapu'!Nyomtatási_terület</vt:lpstr>
      <vt:lpstr>Diósgyőr!Nyomtatási_terület</vt:lpstr>
      <vt:lpstr>HCM!Nyomtatási_terület</vt:lpstr>
      <vt:lpstr>Kilián!Nyomtatási_terület</vt:lpstr>
      <vt:lpstr>Komlóstető!Nyomtatási_terület</vt:lpstr>
      <vt:lpstr>'Kőrösi Csoma Sándor'!Nyomtatási_terület</vt:lpstr>
      <vt:lpstr>'MIHŐ Összevont'!Nyomtatási_terület</vt:lpstr>
      <vt:lpstr>Összesítő!Nyomtatási_terület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Rácsok Gergely</dc:creator>
  <cp:lastModifiedBy>Kövesiné Sinka Klára</cp:lastModifiedBy>
  <cp:lastPrinted>2020-02-07T09:59:30Z</cp:lastPrinted>
  <dcterms:created xsi:type="dcterms:W3CDTF">2012-12-18T07:30:42Z</dcterms:created>
  <dcterms:modified xsi:type="dcterms:W3CDTF">2020-02-14T10:03:49Z</dcterms:modified>
</cp:coreProperties>
</file>